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79C71053-1A58-498F-8FBE-828DDD854DE8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A7" i="8"/>
  <c r="A5" i="8"/>
  <c r="A3" i="8"/>
  <c r="A13" i="7"/>
  <c r="A11" i="7"/>
  <c r="C22" i="1" s="1"/>
  <c r="A7" i="7"/>
  <c r="A5" i="7"/>
  <c r="A3" i="7"/>
  <c r="B21" i="1"/>
  <c r="A13" i="6"/>
  <c r="D21" i="1" s="1"/>
  <c r="A11" i="6"/>
  <c r="C21" i="1" s="1"/>
  <c r="A7" i="6"/>
  <c r="A5" i="6"/>
  <c r="A3" i="6"/>
  <c r="B20" i="1"/>
  <c r="A7" i="5"/>
  <c r="A17" i="5"/>
  <c r="A15" i="5"/>
  <c r="E20" i="1" s="1"/>
  <c r="E24" i="1" s="1"/>
  <c r="A5" i="5"/>
  <c r="A3" i="5"/>
  <c r="B19" i="1"/>
  <c r="A13" i="4"/>
  <c r="A11" i="4"/>
  <c r="C19" i="1" s="1"/>
  <c r="D19" i="1"/>
  <c r="A7" i="4"/>
  <c r="A5" i="4"/>
  <c r="A3" i="4"/>
  <c r="A13" i="3"/>
  <c r="A11" i="3"/>
  <c r="C18" i="1" s="1"/>
  <c r="A7" i="3"/>
  <c r="B18" i="9" s="1"/>
  <c r="D17" i="1"/>
  <c r="C17" i="1"/>
  <c r="B17" i="1"/>
  <c r="A7" i="9"/>
  <c r="A5" i="9"/>
  <c r="A3" i="9"/>
  <c r="D18" i="1"/>
  <c r="D22" i="1"/>
  <c r="D20" i="1"/>
  <c r="C20" i="1"/>
  <c r="A5" i="3"/>
  <c r="A3" i="3"/>
  <c r="B18" i="1" l="1"/>
  <c r="C24" i="1"/>
  <c r="D24" i="1"/>
  <c r="E62" i="7"/>
  <c r="B22" i="1" s="1"/>
  <c r="E7" i="1"/>
  <c r="B10" i="1" s="1"/>
  <c r="C13" i="1" s="1"/>
  <c r="B24" i="1" l="1"/>
  <c r="B11" i="1"/>
  <c r="B12" i="1" s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6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8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0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1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2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5" authorId="0" shapeId="0" xr:uid="{F931FBDE-5EFB-4E74-BD38-26D88FBFD556}">
      <text>
        <r>
          <rPr>
            <b/>
            <sz val="9"/>
            <color indexed="81"/>
            <rFont val="Tahoma"/>
            <charset val="1"/>
          </rPr>
          <t>Power Requirement: Varies (see table)</t>
        </r>
      </text>
    </comment>
    <comment ref="G15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16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17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18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2 x Size for vessels without replicator technology; additional years beyond first x 1.2</t>
        </r>
      </text>
    </comment>
    <comment ref="F22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3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25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2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9C9BFD91-B3EA-45AF-8D48-F87E035B95B8}">
      <text>
        <r>
          <rPr>
            <b/>
            <sz val="9"/>
            <color indexed="81"/>
            <rFont val="Tahoma"/>
            <family val="2"/>
          </rPr>
          <t>Power Requirement: 3 Power per 0.1 c used per round</t>
        </r>
      </text>
    </comment>
    <comment ref="G7" authorId="0" shapeId="0" xr:uid="{E78F95E6-78DF-45A7-8093-065229FFA1B2}">
      <text>
        <r>
          <rPr>
            <b/>
            <sz val="9"/>
            <color indexed="81"/>
            <rFont val="Tahoma"/>
            <family val="2"/>
          </rPr>
          <t>Cost: 10 x Size</t>
        </r>
      </text>
    </comment>
    <comment ref="F11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13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2 Power per round</t>
        </r>
      </text>
    </comment>
    <comment ref="G13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Power Generation: 6</t>
        </r>
      </text>
    </comment>
    <comment ref="F5" authorId="0" shapeId="0" xr:uid="{3B65AEA1-9D0F-423F-96F3-D759AB9CEB5E}">
      <text>
        <r>
          <rPr>
            <b/>
            <sz val="9"/>
            <color indexed="81"/>
            <rFont val="Tahoma"/>
            <family val="2"/>
          </rPr>
          <t>Power Generation: 4</t>
        </r>
      </text>
    </comment>
    <comment ref="F7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2 Power for fission reactor set; 2 Power per RTG unit</t>
        </r>
      </text>
    </comment>
    <comment ref="G7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9" authorId="0" shapeId="0" xr:uid="{6792AA00-04D9-4A49-9D36-3533CC491037}">
      <text>
        <r>
          <rPr>
            <b/>
            <sz val="9"/>
            <color indexed="81"/>
            <rFont val="Tahoma"/>
            <family val="2"/>
          </rPr>
          <t>Power Generation: 5 Power per fusion reactor set; 2 Power for fission reactor set; 2 Power per RTG unit</t>
        </r>
      </text>
    </comment>
    <comment ref="G9" authorId="0" shapeId="0" xr:uid="{B70826C2-02B2-4F77-9A03-C14903DB50EA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11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11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13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G16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F7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8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9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0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2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5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2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2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6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6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E29" authorId="0" shapeId="0" xr:uid="{48A36D45-AD3C-4F89-930D-0A57C210F68A}">
      <text>
        <r>
          <rPr>
            <sz val="9"/>
            <color indexed="81"/>
            <rFont val="Tahoma"/>
            <family val="2"/>
          </rPr>
          <t xml:space="preserve">reduced SU cost to to non-traditional vessel infrastructure for probes and zero launch cost
</t>
        </r>
      </text>
    </comment>
    <comment ref="F29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2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4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5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5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F37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8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48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5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<sst xmlns="http://schemas.openxmlformats.org/spreadsheetml/2006/main" count="302" uniqueCount="224">
  <si>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</si>
  <si>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</si>
  <si>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</si>
  <si>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</si>
  <si>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</si>
  <si>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</si>
  <si>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</si>
  <si>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</si>
  <si>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</si>
  <si>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</si>
  <si>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</si>
  <si>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</si>
  <si>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</si>
  <si>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</si>
  <si>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</si>
  <si>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</si>
  <si>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</si>
  <si>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</si>
  <si>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</si>
  <si>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</si>
  <si>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</si>
  <si>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</si>
  <si>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</si>
  <si>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</si>
  <si>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</si>
  <si>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</si>
  <si>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</si>
  <si>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</si>
  <si>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</si>
  <si>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</si>
  <si>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</si>
  <si>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</si>
  <si>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</si>
  <si>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</si>
  <si>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</si>
  <si>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</si>
  <si>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</si>
  <si>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</si>
  <si>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</si>
  <si>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</si>
  <si>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</si>
  <si>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</si>
  <si>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Replicator Systems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</si>
  <si>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</si>
  <si>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</si>
  <si>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</si>
  <si>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</si>
  <si>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</si>
  <si>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</si>
  <si>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</si>
  <si>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</si>
  <si>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</si>
  <si>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</si>
  <si>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</si>
  <si>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</si>
  <si>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</si>
  <si>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</si>
  <si>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</si>
  <si>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</si>
  <si>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</si>
  <si>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</si>
  <si>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</si>
  <si>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</si>
  <si>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</si>
  <si>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</si>
  <si>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</si>
  <si>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</si>
  <si>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</si>
  <si>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</si>
  <si>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</si>
  <si>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</si>
  <si>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</si>
  <si>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</si>
  <si>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</si>
  <si>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</si>
  <si>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</si>
  <si>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</si>
  <si>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</si>
  <si>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</si>
  <si>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</si>
  <si>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</si>
  <si>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</si>
  <si>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</si>
  <si>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</si>
  <si>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</si>
  <si>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</si>
  <si>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</si>
  <si>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</si>
  <si>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</si>
  <si>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</si>
  <si>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</si>
  <si>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</si>
  <si>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</si>
  <si>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</si>
  <si>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</si>
  <si>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</si>
  <si>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</si>
  <si>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</si>
  <si>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</si>
  <si>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</si>
  <si>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</si>
  <si>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</si>
  <si>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</si>
  <si>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</si>
  <si>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</si>
  <si>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</si>
  <si>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</si>
  <si>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</si>
  <si>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</si>
  <si>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</si>
  <si>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</si>
  <si>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</si>
  <si>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</si>
  <si>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</si>
  <si>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</si>
  <si>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</si>
  <si>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</si>
  <si>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</si>
  <si>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</si>
  <si>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</si>
  <si>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</si>
  <si>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</si>
  <si>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</si>
  <si>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</si>
  <si>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</si>
  <si>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</si>
  <si>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</si>
  <si>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</si>
  <si>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</si>
  <si>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</si>
  <si>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TAU</t>
  </si>
  <si>
    <t>extrasolar exploration vessel</t>
  </si>
  <si>
    <t>avg/5</t>
  </si>
  <si>
    <t>based on mass</t>
  </si>
  <si>
    <t>avg/2</t>
  </si>
  <si>
    <t>Vessel Size</t>
  </si>
  <si>
    <t>Req PWR</t>
  </si>
  <si>
    <t>Opt PWR</t>
  </si>
  <si>
    <t>PWR Gen</t>
  </si>
  <si>
    <t>15-18</t>
  </si>
  <si>
    <t>Impulse Engines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</si>
  <si>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</si>
  <si>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</si>
  <si>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</si>
  <si>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</si>
  <si>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</si>
  <si>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</si>
  <si>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</si>
  <si>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</si>
  <si>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</si>
  <si>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</si>
  <si>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</si>
  <si>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</si>
  <si>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</si>
  <si>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</si>
  <si>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2 years (fully active crew)</t>
  </si>
  <si>
    <t>food stores</t>
  </si>
  <si>
    <t>Medical Facilities</t>
  </si>
  <si>
    <t>Rating: 1 (10%)</t>
  </si>
  <si>
    <t>Rating: 2</t>
  </si>
  <si>
    <t>1 gym, 1 small lounge</t>
  </si>
  <si>
    <t>Personnel Transport</t>
  </si>
  <si>
    <t>Jefferies tubes</t>
  </si>
  <si>
    <t>Fire Suppression</t>
  </si>
  <si>
    <t>Cargo</t>
  </si>
  <si>
    <t>Impulse Engine</t>
  </si>
  <si>
    <t>Type I (fusion-powered) (0.1c / 0.2c)</t>
  </si>
  <si>
    <t>Location: aft</t>
  </si>
  <si>
    <t>Pratt &amp; Whitney F100 fusion-powered ion engine</t>
  </si>
  <si>
    <t>fission-powered (0.1c)</t>
  </si>
  <si>
    <t>set of 4x AmJet SJ-79 fission-powered ion engines</t>
  </si>
  <si>
    <t>(0.025c)</t>
  </si>
  <si>
    <t>Auxiliary Reaction Control System</t>
  </si>
  <si>
    <t>(0.013c)</t>
  </si>
  <si>
    <t xml:space="preserve"> </t>
  </si>
  <si>
    <t>1 Type I fusion reactor</t>
  </si>
  <si>
    <t>4 AmJet SJ-79 fission reactors</t>
  </si>
  <si>
    <t>Auxiliary Power</t>
  </si>
  <si>
    <t>3 AmJet SJ-40 fission reactors</t>
  </si>
  <si>
    <t>5 RTGs</t>
  </si>
  <si>
    <t>Emergency Power</t>
  </si>
  <si>
    <t>1 AmJet Type N2036 fusion reactor</t>
  </si>
  <si>
    <t>Source: Emergency Life Support one-time drain</t>
  </si>
  <si>
    <t>Power Distribution System</t>
  </si>
  <si>
    <t>Standard Power flow, +10 Power transfer</t>
  </si>
  <si>
    <t>Standard Usable Power</t>
  </si>
  <si>
    <t>bow module</t>
  </si>
  <si>
    <t>21st century flight deck</t>
  </si>
  <si>
    <t>Core 1</t>
  </si>
  <si>
    <t>flight-deck module</t>
  </si>
  <si>
    <t>auxiliary control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</si>
  <si>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</si>
  <si>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</si>
  <si>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</si>
  <si>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</si>
  <si>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</si>
  <si>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</si>
  <si>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</si>
  <si>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</si>
  <si>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</si>
  <si>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pre-warp (72 / 58 / 17 / -)</t>
  </si>
  <si>
    <t>standard (+0)</t>
  </si>
  <si>
    <t>Class 1 (Strength +0 / +0 / +3 / +3)</t>
  </si>
  <si>
    <t>standard</t>
  </si>
  <si>
    <t>Class 0 (Strength +0)</t>
  </si>
  <si>
    <t>4 externally-mounted, modified lander/capsule probes</t>
  </si>
  <si>
    <t>Control 1, Coordination 1</t>
  </si>
  <si>
    <t>Main</t>
  </si>
  <si>
    <t>Backups</t>
  </si>
  <si>
    <t>Class 1 (+0)</t>
  </si>
  <si>
    <t>Inertial Damping Field</t>
  </si>
  <si>
    <t>Strength: 2; Number: 1</t>
  </si>
  <si>
    <t>Strength: 1; Number: 1</t>
  </si>
  <si>
    <t>Interplanetary Radio</t>
  </si>
  <si>
    <t>Strength</t>
  </si>
  <si>
    <t>Security</t>
  </si>
  <si>
    <t>Basic Uprating</t>
  </si>
  <si>
    <t>0 (no uprating)</t>
  </si>
  <si>
    <t>no uprating (+0)</t>
  </si>
  <si>
    <t>Rating 1 (+0)</t>
  </si>
  <si>
    <t>Laboratories</t>
  </si>
  <si>
    <t>Specialized Systems</t>
  </si>
  <si>
    <t>1 (physical: subspace)</t>
  </si>
  <si>
    <t>407,000 km (122k / 123k-244k / 245k-366k / 367k-407k)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</si>
</sst>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A3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4" t="s">
        <v>130</v>
      </c>
    </row>
    <row r="3" spans="1:7" x14ac:dyDescent="0.3">
      <c r="A3" s="2" t="s">
        <v>1</v>
      </c>
      <c r="B3" s="24" t="s">
        <v>131</v>
      </c>
    </row>
    <row r="5" spans="1:7" x14ac:dyDescent="0.3">
      <c r="A5" s="2" t="s">
        <v>2</v>
      </c>
      <c r="B5" s="4">
        <v>3</v>
      </c>
      <c r="C5" s="25" t="s">
        <v>133</v>
      </c>
      <c r="D5" s="1" t="s">
        <v>9</v>
      </c>
      <c r="G5" s="1"/>
    </row>
    <row r="6" spans="1:7" x14ac:dyDescent="0.3">
      <c r="A6" s="2" t="s">
        <v>11</v>
      </c>
      <c r="B6" s="9">
        <v>6440</v>
      </c>
      <c r="C6" t="s">
        <v>132</v>
      </c>
      <c r="D6" t="s">
        <v>6</v>
      </c>
      <c r="E6" s="6">
        <v>31</v>
      </c>
    </row>
    <row r="7" spans="1:7" x14ac:dyDescent="0.3">
      <c r="A7" s="2" t="s">
        <v>12</v>
      </c>
      <c r="B7" s="10">
        <v>218.2</v>
      </c>
      <c r="C7" t="s">
        <v>134</v>
      </c>
      <c r="D7" t="s">
        <v>4</v>
      </c>
      <c r="E7" s="26">
        <f>B6</f>
        <v>6440</v>
      </c>
    </row>
    <row r="8" spans="1:7" x14ac:dyDescent="0.3">
      <c r="A8" s="2" t="s">
        <v>13</v>
      </c>
      <c r="B8" s="10">
        <v>50.3</v>
      </c>
      <c r="D8" t="s">
        <v>5</v>
      </c>
      <c r="E8" s="7">
        <v>60000</v>
      </c>
    </row>
    <row r="9" spans="1:7" x14ac:dyDescent="0.3">
      <c r="A9" s="2" t="s">
        <v>14</v>
      </c>
      <c r="B9" s="10">
        <v>122.1</v>
      </c>
      <c r="C9" t="s">
        <v>134</v>
      </c>
      <c r="D9" t="s">
        <v>7</v>
      </c>
      <c r="E9" s="6">
        <v>600</v>
      </c>
    </row>
    <row r="10" spans="1:7" x14ac:dyDescent="0.3">
      <c r="A10" s="2" t="s">
        <v>3</v>
      </c>
      <c r="B10" s="12">
        <f xml:space="preserve"> E9+(E10-E9)*(E7-E6)/(E8-E6)</f>
        <v>642.74875352265337</v>
      </c>
      <c r="D10" t="s">
        <v>8</v>
      </c>
      <c r="E10" s="7">
        <v>1000</v>
      </c>
    </row>
    <row r="11" spans="1:7" x14ac:dyDescent="0.3">
      <c r="A11" s="2" t="s">
        <v>10</v>
      </c>
      <c r="B11" s="17">
        <f>SUM(B17:B23)</f>
        <v>642.75</v>
      </c>
    </row>
    <row r="12" spans="1:7" x14ac:dyDescent="0.3">
      <c r="A12" s="2" t="s">
        <v>128</v>
      </c>
      <c r="B12" s="17">
        <f>SUM(B10-B11)</f>
        <v>-1.2464773466263068E-3</v>
      </c>
    </row>
    <row r="13" spans="1:7" x14ac:dyDescent="0.3">
      <c r="A13" s="2" t="s">
        <v>15</v>
      </c>
      <c r="B13" s="5">
        <f>B6/B10</f>
        <v>10.019467116357504</v>
      </c>
      <c r="C13" s="12">
        <f>B6/B10</f>
        <v>10.019467116357504</v>
      </c>
    </row>
    <row r="14" spans="1:7" x14ac:dyDescent="0.3">
      <c r="B14" s="11" t="s">
        <v>16</v>
      </c>
      <c r="C14" s="11" t="s">
        <v>17</v>
      </c>
    </row>
    <row r="16" spans="1:7" x14ac:dyDescent="0.3">
      <c r="B16" s="11" t="s">
        <v>24</v>
      </c>
      <c r="C16" s="11" t="s">
        <v>136</v>
      </c>
      <c r="D16" s="11" t="s">
        <v>137</v>
      </c>
      <c r="E16" s="11" t="s">
        <v>138</v>
      </c>
    </row>
    <row r="17" spans="1:5" x14ac:dyDescent="0.3">
      <c r="A17" s="2" t="s">
        <v>18</v>
      </c>
      <c r="B17" s="17">
        <f>Hull!A7</f>
        <v>30</v>
      </c>
      <c r="C17" s="27">
        <f>Hull!A11</f>
        <v>0</v>
      </c>
      <c r="D17" s="8">
        <f>Hull!A13</f>
        <v>0</v>
      </c>
      <c r="E17" s="28"/>
    </row>
    <row r="18" spans="1:5" x14ac:dyDescent="0.3">
      <c r="A18" s="2" t="s">
        <v>25</v>
      </c>
      <c r="B18" s="17">
        <f>'Personnel Systems'!A7</f>
        <v>428.5</v>
      </c>
      <c r="C18" s="27">
        <f>'Personnel Systems'!A11</f>
        <v>7</v>
      </c>
      <c r="D18" s="8">
        <f>'Personnel Systems'!A13</f>
        <v>4</v>
      </c>
      <c r="E18" s="28"/>
    </row>
    <row r="19" spans="1:5" x14ac:dyDescent="0.3">
      <c r="A19" s="2" t="s">
        <v>45</v>
      </c>
      <c r="B19" s="17">
        <f>'Propulsion Systems'!A7</f>
        <v>39.5</v>
      </c>
      <c r="C19" s="27">
        <f>'Propulsion Systems'!A11</f>
        <v>6</v>
      </c>
      <c r="D19" s="8">
        <f>'Propulsion Systems'!A13</f>
        <v>4</v>
      </c>
      <c r="E19" s="28"/>
    </row>
    <row r="20" spans="1:5" x14ac:dyDescent="0.3">
      <c r="A20" s="2" t="s">
        <v>47</v>
      </c>
      <c r="B20" s="17">
        <f>'Power Systems'!A7</f>
        <v>85</v>
      </c>
      <c r="C20" s="27">
        <f>'Power Systems'!A11</f>
        <v>0</v>
      </c>
      <c r="D20" s="8">
        <f>'Power Systems'!A13</f>
        <v>0</v>
      </c>
      <c r="E20" s="28">
        <f>'Power Systems'!A15</f>
        <v>31</v>
      </c>
    </row>
    <row r="21" spans="1:5" x14ac:dyDescent="0.3">
      <c r="A21" s="2" t="s">
        <v>49</v>
      </c>
      <c r="B21" s="17">
        <f>'Operations Systems'!A7</f>
        <v>59.75</v>
      </c>
      <c r="C21" s="27">
        <f>'Operations Systems'!A11</f>
        <v>8</v>
      </c>
      <c r="D21" s="8">
        <f>'Operations Systems'!A13</f>
        <v>9</v>
      </c>
      <c r="E21" s="28"/>
    </row>
    <row r="22" spans="1:5" x14ac:dyDescent="0.3">
      <c r="A22" s="2" t="s">
        <v>66</v>
      </c>
      <c r="B22" s="17">
        <f>'Tactical Systems'!E62</f>
        <v>0</v>
      </c>
      <c r="C22" s="27">
        <f>'Tactical Systems'!A11</f>
        <v>0</v>
      </c>
      <c r="D22" s="8">
        <f>'Tactical Systems'!B12</f>
        <v>0</v>
      </c>
      <c r="E22" s="28"/>
    </row>
    <row r="23" spans="1:5" x14ac:dyDescent="0.3">
      <c r="A23" s="1" t="s">
        <v>125</v>
      </c>
      <c r="B23" s="17">
        <f>'Auxiliary Spacecraft Systems'!A7</f>
        <v>0</v>
      </c>
      <c r="C23" s="27">
        <f>'Auxiliary Spacecraft Systems'!A11</f>
        <v>0</v>
      </c>
      <c r="D23" s="8">
        <f>'Auxiliary Spacecraft Systems'!A13</f>
        <v>0</v>
      </c>
      <c r="E23" s="28"/>
    </row>
    <row r="24" spans="1:5" x14ac:dyDescent="0.3">
      <c r="A24" s="29" t="s">
        <v>142</v>
      </c>
      <c r="B24" s="30">
        <f>SUM(B17:B23)</f>
        <v>642.75</v>
      </c>
      <c r="C24" s="31">
        <f>SUM(C17:C23)</f>
        <v>21</v>
      </c>
      <c r="D24" s="31">
        <f>SUM(D17:D23)</f>
        <v>17</v>
      </c>
      <c r="E24" s="31">
        <f>SUM(E17:E23)</f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dimension ref="A1:H24"/>
  <sheetViews>
    <sheetView workbookViewId="0">
      <selection activeCell="A10" sqref="A10:A13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144</v>
      </c>
      <c r="B1"/>
      <c r="C1"/>
      <c r="G1"/>
      <c r="H1"/>
    </row>
    <row r="2" spans="1:8" x14ac:dyDescent="0.3">
      <c r="B2"/>
      <c r="C2"/>
      <c r="F2" s="41" t="s">
        <v>20</v>
      </c>
      <c r="G2"/>
      <c r="H2"/>
    </row>
    <row r="3" spans="1:8" x14ac:dyDescent="0.3">
      <c r="A3" s="35" t="str">
        <f>Overview!B2</f>
        <v>TAU</v>
      </c>
      <c r="B3"/>
      <c r="C3" s="34" t="s">
        <v>18</v>
      </c>
      <c r="D3" s="14"/>
      <c r="E3" s="13"/>
      <c r="G3"/>
      <c r="H3"/>
    </row>
    <row r="4" spans="1:8" x14ac:dyDescent="0.3">
      <c r="A4" s="15" t="s">
        <v>135</v>
      </c>
      <c r="B4"/>
      <c r="C4" t="s">
        <v>145</v>
      </c>
      <c r="F4" s="33">
        <v>12</v>
      </c>
      <c r="G4"/>
      <c r="H4"/>
    </row>
    <row r="5" spans="1:8" x14ac:dyDescent="0.3">
      <c r="A5" s="35">
        <f>Overview!B5</f>
        <v>3</v>
      </c>
      <c r="B5"/>
      <c r="C5" t="s">
        <v>146</v>
      </c>
      <c r="F5" s="33">
        <v>12</v>
      </c>
      <c r="G5"/>
      <c r="H5"/>
    </row>
    <row r="6" spans="1:8" x14ac:dyDescent="0.3">
      <c r="A6" s="15" t="s">
        <v>151</v>
      </c>
      <c r="B6"/>
      <c r="C6"/>
      <c r="G6"/>
      <c r="H6"/>
    </row>
    <row r="7" spans="1:8" x14ac:dyDescent="0.3">
      <c r="A7" s="19">
        <f>SUM(F4:F15)</f>
        <v>30</v>
      </c>
      <c r="B7"/>
      <c r="C7" s="34" t="s">
        <v>21</v>
      </c>
      <c r="D7" s="14"/>
      <c r="E7" s="13"/>
      <c r="G7"/>
      <c r="H7"/>
    </row>
    <row r="8" spans="1:8" x14ac:dyDescent="0.3">
      <c r="B8"/>
      <c r="C8" t="s">
        <v>147</v>
      </c>
      <c r="D8" s="3" t="s">
        <v>22</v>
      </c>
      <c r="E8" s="4">
        <v>4</v>
      </c>
      <c r="F8" s="33">
        <v>3</v>
      </c>
      <c r="G8"/>
      <c r="H8"/>
    </row>
    <row r="9" spans="1:8" x14ac:dyDescent="0.3">
      <c r="B9"/>
      <c r="C9"/>
      <c r="D9" s="22" t="s">
        <v>148</v>
      </c>
      <c r="E9" s="15">
        <v>2</v>
      </c>
      <c r="G9"/>
      <c r="H9"/>
    </row>
    <row r="10" spans="1:8" x14ac:dyDescent="0.3">
      <c r="A10" s="39" t="s">
        <v>136</v>
      </c>
      <c r="B10"/>
      <c r="C10"/>
      <c r="D10" s="22" t="s">
        <v>149</v>
      </c>
      <c r="E10" s="15">
        <v>2</v>
      </c>
      <c r="G10"/>
      <c r="H10"/>
    </row>
    <row r="11" spans="1:8" x14ac:dyDescent="0.3">
      <c r="A11" s="36"/>
      <c r="B11"/>
      <c r="C11" t="s">
        <v>150</v>
      </c>
      <c r="D11" s="3" t="s">
        <v>22</v>
      </c>
      <c r="E11" s="4">
        <v>4</v>
      </c>
      <c r="F11" s="33">
        <v>3</v>
      </c>
      <c r="G11"/>
      <c r="H11"/>
    </row>
    <row r="12" spans="1:8" x14ac:dyDescent="0.3">
      <c r="A12" s="40" t="s">
        <v>137</v>
      </c>
      <c r="B12"/>
      <c r="C12"/>
      <c r="D12" s="22" t="s">
        <v>148</v>
      </c>
      <c r="E12" s="15">
        <v>2</v>
      </c>
      <c r="G12"/>
      <c r="H12"/>
    </row>
    <row r="13" spans="1:8" x14ac:dyDescent="0.3">
      <c r="A13" s="37"/>
      <c r="B13"/>
      <c r="C13"/>
      <c r="D13" s="22" t="s">
        <v>149</v>
      </c>
      <c r="E13" s="15">
        <v>2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34" t="s">
        <v>23</v>
      </c>
      <c r="F15" s="4" t="s">
        <v>64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20">
        <f>'Personnel Systems'!A7</f>
        <v>428.5</v>
      </c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dimension ref="A1:G36"/>
  <sheetViews>
    <sheetView workbookViewId="0">
      <selection activeCell="E34" sqref="E34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25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26</v>
      </c>
      <c r="E3" s="4" t="s">
        <v>139</v>
      </c>
    </row>
    <row r="4" spans="1:7" x14ac:dyDescent="0.3">
      <c r="A4" s="15" t="s">
        <v>135</v>
      </c>
    </row>
    <row r="5" spans="1:7" x14ac:dyDescent="0.3">
      <c r="A5" s="35">
        <f>Overview!B5</f>
        <v>3</v>
      </c>
      <c r="C5" s="34" t="s">
        <v>27</v>
      </c>
    </row>
    <row r="6" spans="1:7" x14ac:dyDescent="0.3">
      <c r="A6" s="15" t="s">
        <v>151</v>
      </c>
      <c r="C6" s="24" t="s">
        <v>28</v>
      </c>
      <c r="E6" s="4">
        <v>8</v>
      </c>
      <c r="G6" s="33">
        <v>1</v>
      </c>
    </row>
    <row r="7" spans="1:7" x14ac:dyDescent="0.3">
      <c r="A7" s="19">
        <f>SUM(G6:G36)</f>
        <v>428.5</v>
      </c>
      <c r="C7" s="24" t="s">
        <v>29</v>
      </c>
      <c r="G7" s="33"/>
    </row>
    <row r="8" spans="1:7" x14ac:dyDescent="0.3">
      <c r="C8" s="24" t="s">
        <v>30</v>
      </c>
      <c r="G8" s="33"/>
    </row>
    <row r="9" spans="1:7" x14ac:dyDescent="0.3">
      <c r="C9" s="24" t="s">
        <v>31</v>
      </c>
      <c r="G9" s="33"/>
    </row>
    <row r="10" spans="1:7" x14ac:dyDescent="0.3">
      <c r="A10" s="39" t="s">
        <v>136</v>
      </c>
      <c r="C10" s="24" t="s">
        <v>32</v>
      </c>
      <c r="G10" s="33"/>
    </row>
    <row r="11" spans="1:7" x14ac:dyDescent="0.3">
      <c r="A11" s="36">
        <f>SUM(F15:F16,F18,F25, F32)</f>
        <v>7</v>
      </c>
      <c r="C11" s="24" t="s">
        <v>33</v>
      </c>
      <c r="G11" s="33"/>
    </row>
    <row r="12" spans="1:7" x14ac:dyDescent="0.3">
      <c r="A12" s="40" t="s">
        <v>137</v>
      </c>
      <c r="C12" s="24" t="s">
        <v>34</v>
      </c>
      <c r="E12" s="4">
        <v>18</v>
      </c>
      <c r="G12" s="33">
        <v>1</v>
      </c>
    </row>
    <row r="13" spans="1:7" x14ac:dyDescent="0.3">
      <c r="A13" s="38">
        <f>SUM(F22,F23,F27,F30)</f>
        <v>4</v>
      </c>
    </row>
    <row r="14" spans="1:7" x14ac:dyDescent="0.3">
      <c r="C14" s="34" t="s">
        <v>152</v>
      </c>
    </row>
    <row r="15" spans="1:7" x14ac:dyDescent="0.3">
      <c r="A15" s="4"/>
      <c r="C15" s="24" t="s">
        <v>35</v>
      </c>
      <c r="F15" s="27">
        <v>3</v>
      </c>
      <c r="G15" s="33">
        <v>12</v>
      </c>
    </row>
    <row r="16" spans="1:7" x14ac:dyDescent="0.3">
      <c r="C16" s="43" t="s">
        <v>36</v>
      </c>
      <c r="F16" s="27">
        <v>2</v>
      </c>
      <c r="G16" s="33">
        <v>6</v>
      </c>
    </row>
    <row r="17" spans="2:7" x14ac:dyDescent="0.3">
      <c r="C17" t="s">
        <v>37</v>
      </c>
      <c r="E17" s="4" t="s">
        <v>154</v>
      </c>
      <c r="G17" s="33">
        <v>6</v>
      </c>
    </row>
    <row r="18" spans="2:7" x14ac:dyDescent="0.3">
      <c r="B18" s="20"/>
      <c r="C18" t="s">
        <v>38</v>
      </c>
      <c r="E18" s="4" t="s">
        <v>64</v>
      </c>
      <c r="F18" s="27"/>
      <c r="G18" s="33"/>
    </row>
    <row r="19" spans="2:7" x14ac:dyDescent="0.3">
      <c r="C19" t="s">
        <v>39</v>
      </c>
      <c r="E19" s="4" t="s">
        <v>155</v>
      </c>
      <c r="G19" s="33">
        <v>13.2</v>
      </c>
    </row>
    <row r="21" spans="2:7" x14ac:dyDescent="0.3">
      <c r="C21" s="34" t="s">
        <v>42</v>
      </c>
    </row>
    <row r="22" spans="2:7" x14ac:dyDescent="0.3">
      <c r="C22" t="s">
        <v>40</v>
      </c>
      <c r="E22" s="4" t="s">
        <v>156</v>
      </c>
      <c r="F22" s="44">
        <v>0</v>
      </c>
      <c r="G22" s="33">
        <v>2</v>
      </c>
    </row>
    <row r="23" spans="2:7" x14ac:dyDescent="0.3">
      <c r="C23" t="s">
        <v>41</v>
      </c>
      <c r="E23" s="4" t="s">
        <v>64</v>
      </c>
      <c r="F23" s="44">
        <v>0</v>
      </c>
      <c r="G23" s="33"/>
    </row>
    <row r="25" spans="2:7" x14ac:dyDescent="0.3">
      <c r="C25" s="34" t="s">
        <v>157</v>
      </c>
      <c r="E25" s="4" t="s">
        <v>158</v>
      </c>
      <c r="F25" s="27">
        <v>1</v>
      </c>
      <c r="G25" s="33">
        <v>5</v>
      </c>
    </row>
    <row r="27" spans="2:7" x14ac:dyDescent="0.3">
      <c r="C27" s="34" t="s">
        <v>43</v>
      </c>
      <c r="E27" s="4" t="s">
        <v>159</v>
      </c>
      <c r="F27" s="8">
        <v>4</v>
      </c>
      <c r="G27" s="33">
        <v>12</v>
      </c>
    </row>
    <row r="28" spans="2:7" x14ac:dyDescent="0.3">
      <c r="E28" s="4" t="s">
        <v>160</v>
      </c>
    </row>
    <row r="30" spans="2:7" x14ac:dyDescent="0.3">
      <c r="C30" s="34" t="s">
        <v>161</v>
      </c>
      <c r="E30" s="4" t="s">
        <v>162</v>
      </c>
      <c r="F30" s="8">
        <v>0</v>
      </c>
      <c r="G30" s="33">
        <v>1</v>
      </c>
    </row>
    <row r="32" spans="2:7" x14ac:dyDescent="0.3">
      <c r="C32" s="34" t="s">
        <v>163</v>
      </c>
      <c r="F32" s="27">
        <v>1</v>
      </c>
      <c r="G32" s="33">
        <v>3</v>
      </c>
    </row>
    <row r="34" spans="3:7" x14ac:dyDescent="0.3">
      <c r="C34" s="34" t="s">
        <v>164</v>
      </c>
      <c r="E34" s="53">
        <v>3670.3</v>
      </c>
      <c r="G34" s="33">
        <v>366.3</v>
      </c>
    </row>
    <row r="36" spans="3:7" x14ac:dyDescent="0.3">
      <c r="C36" s="34" t="s">
        <v>44</v>
      </c>
      <c r="E36" s="18" t="s">
        <v>64</v>
      </c>
      <c r="G36" s="3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dimension ref="A1:G15"/>
  <sheetViews>
    <sheetView workbookViewId="0"/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1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45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165</v>
      </c>
      <c r="E3" s="4" t="s">
        <v>166</v>
      </c>
      <c r="F3" s="27">
        <v>4</v>
      </c>
      <c r="G3" s="33">
        <v>5</v>
      </c>
    </row>
    <row r="4" spans="1:7" x14ac:dyDescent="0.3">
      <c r="A4" s="15" t="s">
        <v>135</v>
      </c>
      <c r="C4" t="s">
        <v>167</v>
      </c>
    </row>
    <row r="5" spans="1:7" x14ac:dyDescent="0.3">
      <c r="A5" s="35">
        <f>Overview!B5</f>
        <v>3</v>
      </c>
      <c r="C5" s="43" t="s">
        <v>168</v>
      </c>
    </row>
    <row r="6" spans="1:7" x14ac:dyDescent="0.3">
      <c r="A6" s="15" t="s">
        <v>151</v>
      </c>
    </row>
    <row r="7" spans="1:7" x14ac:dyDescent="0.3">
      <c r="A7" s="19">
        <f>SUM(G3:G13)</f>
        <v>39.5</v>
      </c>
      <c r="C7" s="34" t="s">
        <v>165</v>
      </c>
      <c r="E7" s="45" t="s">
        <v>169</v>
      </c>
      <c r="F7" s="8">
        <v>3</v>
      </c>
      <c r="G7" s="33">
        <v>30</v>
      </c>
    </row>
    <row r="8" spans="1:7" x14ac:dyDescent="0.3">
      <c r="C8" t="s">
        <v>167</v>
      </c>
    </row>
    <row r="9" spans="1:7" x14ac:dyDescent="0.3">
      <c r="C9" s="43" t="s">
        <v>170</v>
      </c>
    </row>
    <row r="10" spans="1:7" x14ac:dyDescent="0.3">
      <c r="A10" s="39" t="s">
        <v>136</v>
      </c>
    </row>
    <row r="11" spans="1:7" x14ac:dyDescent="0.3">
      <c r="A11" s="36">
        <f>SUM(F3,F11)</f>
        <v>6</v>
      </c>
      <c r="C11" s="34" t="s">
        <v>46</v>
      </c>
      <c r="E11" s="45" t="s">
        <v>171</v>
      </c>
      <c r="F11" s="27">
        <v>2</v>
      </c>
      <c r="G11" s="33">
        <v>3</v>
      </c>
    </row>
    <row r="12" spans="1:7" x14ac:dyDescent="0.3">
      <c r="A12" s="40" t="s">
        <v>137</v>
      </c>
    </row>
    <row r="13" spans="1:7" x14ac:dyDescent="0.3">
      <c r="A13" s="38">
        <f>SUM(F7,F13)</f>
        <v>4</v>
      </c>
      <c r="C13" s="34" t="s">
        <v>172</v>
      </c>
      <c r="E13" s="45" t="s">
        <v>173</v>
      </c>
      <c r="F13" s="8">
        <v>1</v>
      </c>
      <c r="G13" s="33">
        <v>1.5</v>
      </c>
    </row>
    <row r="14" spans="1:7" x14ac:dyDescent="0.3">
      <c r="A14" t="s">
        <v>174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dimension ref="A1:G18"/>
  <sheetViews>
    <sheetView workbookViewId="0"/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165</v>
      </c>
      <c r="E3" s="45" t="s">
        <v>175</v>
      </c>
      <c r="F3" s="28">
        <v>6</v>
      </c>
      <c r="G3" s="50"/>
    </row>
    <row r="4" spans="1:7" x14ac:dyDescent="0.3">
      <c r="A4" s="15" t="s">
        <v>135</v>
      </c>
    </row>
    <row r="5" spans="1:7" x14ac:dyDescent="0.3">
      <c r="A5" s="35">
        <f>Overview!B5</f>
        <v>3</v>
      </c>
      <c r="C5" s="34" t="s">
        <v>140</v>
      </c>
      <c r="E5" s="45" t="s">
        <v>176</v>
      </c>
      <c r="F5" s="28">
        <v>4</v>
      </c>
      <c r="G5" s="50"/>
    </row>
    <row r="6" spans="1:7" x14ac:dyDescent="0.3">
      <c r="A6" s="15" t="s">
        <v>151</v>
      </c>
    </row>
    <row r="7" spans="1:7" x14ac:dyDescent="0.3">
      <c r="A7" s="19">
        <f>SUM(G7,G9,G11,G13,G16)</f>
        <v>85</v>
      </c>
      <c r="C7" s="34" t="s">
        <v>177</v>
      </c>
      <c r="E7" s="45" t="s">
        <v>178</v>
      </c>
      <c r="F7" s="28">
        <v>6</v>
      </c>
      <c r="G7" s="33">
        <v>45</v>
      </c>
    </row>
    <row r="9" spans="1:7" x14ac:dyDescent="0.3">
      <c r="A9" t="s">
        <v>141</v>
      </c>
      <c r="C9" s="34" t="s">
        <v>177</v>
      </c>
      <c r="E9" s="45" t="s">
        <v>179</v>
      </c>
      <c r="F9" s="28">
        <v>10</v>
      </c>
      <c r="G9" s="33">
        <v>10</v>
      </c>
    </row>
    <row r="10" spans="1:7" x14ac:dyDescent="0.3">
      <c r="A10" s="39" t="s">
        <v>136</v>
      </c>
    </row>
    <row r="11" spans="1:7" x14ac:dyDescent="0.3">
      <c r="A11" s="36"/>
      <c r="C11" s="34" t="s">
        <v>180</v>
      </c>
      <c r="E11" s="45" t="s">
        <v>181</v>
      </c>
      <c r="F11" s="28">
        <v>5</v>
      </c>
      <c r="G11" s="33">
        <v>5</v>
      </c>
    </row>
    <row r="12" spans="1:7" x14ac:dyDescent="0.3">
      <c r="A12" s="40" t="s">
        <v>137</v>
      </c>
    </row>
    <row r="13" spans="1:7" x14ac:dyDescent="0.3">
      <c r="A13" s="37"/>
      <c r="C13" s="34" t="s">
        <v>48</v>
      </c>
      <c r="G13" s="33">
        <v>9</v>
      </c>
    </row>
    <row r="14" spans="1:7" x14ac:dyDescent="0.3">
      <c r="A14" s="46" t="s">
        <v>138</v>
      </c>
      <c r="C14" s="43" t="s">
        <v>182</v>
      </c>
      <c r="F14" s="32">
        <v>18</v>
      </c>
    </row>
    <row r="15" spans="1:7" x14ac:dyDescent="0.3">
      <c r="A15" s="49">
        <f>SUM(F3,F5,F7,F9,F11)</f>
        <v>31</v>
      </c>
    </row>
    <row r="16" spans="1:7" x14ac:dyDescent="0.3">
      <c r="A16" s="47" t="s">
        <v>143</v>
      </c>
      <c r="C16" s="34" t="s">
        <v>183</v>
      </c>
      <c r="E16" s="45" t="s">
        <v>184</v>
      </c>
      <c r="G16" s="33">
        <v>16</v>
      </c>
    </row>
    <row r="17" spans="1:5" x14ac:dyDescent="0.3">
      <c r="A17" s="48">
        <f>SUM(F14)</f>
        <v>18</v>
      </c>
    </row>
    <row r="18" spans="1:5" x14ac:dyDescent="0.3">
      <c r="C18" s="34" t="s">
        <v>185</v>
      </c>
      <c r="E18" s="11">
        <v>28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dimension ref="A1:G50"/>
  <sheetViews>
    <sheetView workbookViewId="0">
      <selection activeCell="J19" sqref="J19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49</v>
      </c>
    </row>
    <row r="2" spans="1:7" x14ac:dyDescent="0.3"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C3" s="34" t="s">
        <v>50</v>
      </c>
      <c r="E3" s="45" t="s">
        <v>186</v>
      </c>
      <c r="G3" s="33">
        <v>6</v>
      </c>
    </row>
    <row r="4" spans="1:7" x14ac:dyDescent="0.3">
      <c r="A4" s="15" t="s">
        <v>135</v>
      </c>
      <c r="C4" s="43" t="s">
        <v>187</v>
      </c>
    </row>
    <row r="5" spans="1:7" x14ac:dyDescent="0.3">
      <c r="A5" s="35">
        <f>Overview!B5</f>
        <v>3</v>
      </c>
    </row>
    <row r="6" spans="1:7" x14ac:dyDescent="0.3">
      <c r="A6" s="15" t="s">
        <v>151</v>
      </c>
      <c r="C6" s="34" t="s">
        <v>51</v>
      </c>
    </row>
    <row r="7" spans="1:7" x14ac:dyDescent="0.3">
      <c r="A7" s="19">
        <f>SUM(G3:G50)</f>
        <v>59.75</v>
      </c>
      <c r="C7" s="51" t="s">
        <v>188</v>
      </c>
      <c r="E7" s="4" t="s">
        <v>189</v>
      </c>
      <c r="F7" s="27">
        <v>1</v>
      </c>
      <c r="G7" s="33">
        <v>1.5</v>
      </c>
    </row>
    <row r="8" spans="1:7" x14ac:dyDescent="0.3">
      <c r="C8" s="51" t="s">
        <v>191</v>
      </c>
      <c r="E8" s="4" t="s">
        <v>190</v>
      </c>
      <c r="F8" s="8">
        <v>1</v>
      </c>
      <c r="G8" s="33">
        <v>1.5</v>
      </c>
    </row>
    <row r="9" spans="1:7" x14ac:dyDescent="0.3">
      <c r="A9" t="s">
        <v>141</v>
      </c>
      <c r="C9" s="43" t="s">
        <v>192</v>
      </c>
      <c r="E9" s="4" t="s">
        <v>64</v>
      </c>
      <c r="F9" s="27"/>
      <c r="G9" s="33"/>
    </row>
    <row r="10" spans="1:7" x14ac:dyDescent="0.3">
      <c r="A10" s="39" t="s">
        <v>136</v>
      </c>
      <c r="C10" s="43" t="s">
        <v>193</v>
      </c>
      <c r="E10" s="45" t="s">
        <v>129</v>
      </c>
      <c r="G10" s="33">
        <v>9</v>
      </c>
    </row>
    <row r="11" spans="1:7" x14ac:dyDescent="0.3">
      <c r="A11" s="36">
        <f>SUM(F7,F9,F12,F15,F22,F26,F34,F37,F39)</f>
        <v>8</v>
      </c>
    </row>
    <row r="12" spans="1:7" x14ac:dyDescent="0.3">
      <c r="A12" s="40" t="s">
        <v>137</v>
      </c>
      <c r="C12" s="34" t="s">
        <v>52</v>
      </c>
      <c r="E12" s="4" t="s">
        <v>64</v>
      </c>
      <c r="F12" s="27">
        <v>0</v>
      </c>
      <c r="G12" s="33">
        <v>0</v>
      </c>
    </row>
    <row r="13" spans="1:7" x14ac:dyDescent="0.3">
      <c r="A13" s="37">
        <f>SUM(F8,F29,F32,F35,F38,F42,F46,F48)</f>
        <v>9</v>
      </c>
    </row>
    <row r="14" spans="1:7" x14ac:dyDescent="0.3">
      <c r="A14" t="s">
        <v>174</v>
      </c>
      <c r="C14" s="34" t="s">
        <v>53</v>
      </c>
    </row>
    <row r="15" spans="1:7" x14ac:dyDescent="0.3">
      <c r="C15" s="43" t="s">
        <v>54</v>
      </c>
      <c r="F15" s="27">
        <v>1</v>
      </c>
      <c r="G15" s="33">
        <v>1</v>
      </c>
    </row>
    <row r="16" spans="1:7" x14ac:dyDescent="0.3">
      <c r="D16" s="43" t="s">
        <v>194</v>
      </c>
      <c r="E16" s="45" t="s">
        <v>200</v>
      </c>
    </row>
    <row r="17" spans="3:7" x14ac:dyDescent="0.3">
      <c r="D17" s="43" t="s">
        <v>195</v>
      </c>
      <c r="E17" s="4" t="s">
        <v>64</v>
      </c>
    </row>
    <row r="18" spans="3:7" x14ac:dyDescent="0.3">
      <c r="D18" s="43" t="s">
        <v>196</v>
      </c>
      <c r="E18" s="45" t="s">
        <v>223</v>
      </c>
    </row>
    <row r="19" spans="3:7" x14ac:dyDescent="0.3">
      <c r="D19" s="43" t="s">
        <v>197</v>
      </c>
      <c r="E19" s="45" t="s">
        <v>201</v>
      </c>
    </row>
    <row r="20" spans="3:7" x14ac:dyDescent="0.3">
      <c r="D20" s="43" t="s">
        <v>198</v>
      </c>
      <c r="E20" s="45" t="s">
        <v>202</v>
      </c>
    </row>
    <row r="21" spans="3:7" x14ac:dyDescent="0.3">
      <c r="D21" s="43" t="s">
        <v>199</v>
      </c>
      <c r="E21" s="4" t="s">
        <v>203</v>
      </c>
    </row>
    <row r="22" spans="3:7" x14ac:dyDescent="0.3">
      <c r="C22" s="43" t="s">
        <v>55</v>
      </c>
      <c r="F22" s="27">
        <v>1</v>
      </c>
      <c r="G22" s="33">
        <v>6</v>
      </c>
    </row>
    <row r="23" spans="3:7" x14ac:dyDescent="0.3">
      <c r="D23" s="43" t="s">
        <v>197</v>
      </c>
      <c r="E23" s="45" t="s">
        <v>201</v>
      </c>
    </row>
    <row r="24" spans="3:7" x14ac:dyDescent="0.3">
      <c r="D24" s="43" t="s">
        <v>198</v>
      </c>
      <c r="E24" s="45" t="s">
        <v>204</v>
      </c>
    </row>
    <row r="25" spans="3:7" x14ac:dyDescent="0.3">
      <c r="D25" s="43" t="s">
        <v>199</v>
      </c>
      <c r="E25" s="45" t="s">
        <v>203</v>
      </c>
    </row>
    <row r="26" spans="3:7" x14ac:dyDescent="0.3">
      <c r="C26" s="43" t="s">
        <v>56</v>
      </c>
      <c r="F26" s="27">
        <v>1</v>
      </c>
      <c r="G26" s="33">
        <v>6</v>
      </c>
    </row>
    <row r="27" spans="3:7" x14ac:dyDescent="0.3">
      <c r="D27" s="43" t="s">
        <v>197</v>
      </c>
      <c r="E27" s="45" t="s">
        <v>201</v>
      </c>
    </row>
    <row r="28" spans="3:7" x14ac:dyDescent="0.3">
      <c r="D28" s="43" t="s">
        <v>198</v>
      </c>
      <c r="E28" s="45" t="s">
        <v>204</v>
      </c>
    </row>
    <row r="29" spans="3:7" x14ac:dyDescent="0.3">
      <c r="C29" s="43" t="s">
        <v>57</v>
      </c>
      <c r="E29" s="45" t="s">
        <v>205</v>
      </c>
      <c r="F29" s="8">
        <v>0</v>
      </c>
      <c r="G29" s="33">
        <v>0.5</v>
      </c>
    </row>
    <row r="31" spans="3:7" x14ac:dyDescent="0.3">
      <c r="C31" s="34" t="s">
        <v>58</v>
      </c>
    </row>
    <row r="32" spans="3:7" x14ac:dyDescent="0.3">
      <c r="C32" s="43" t="s">
        <v>59</v>
      </c>
      <c r="E32" s="45" t="s">
        <v>206</v>
      </c>
      <c r="F32" s="8">
        <v>1</v>
      </c>
      <c r="G32" s="33">
        <v>4</v>
      </c>
    </row>
    <row r="33" spans="3:7" x14ac:dyDescent="0.3">
      <c r="C33" s="43" t="s">
        <v>60</v>
      </c>
    </row>
    <row r="34" spans="3:7" x14ac:dyDescent="0.3">
      <c r="D34" t="s">
        <v>207</v>
      </c>
      <c r="E34" s="45" t="s">
        <v>209</v>
      </c>
      <c r="F34" s="27">
        <v>0</v>
      </c>
      <c r="G34" s="33">
        <v>1</v>
      </c>
    </row>
    <row r="35" spans="3:7" x14ac:dyDescent="0.3">
      <c r="D35" t="s">
        <v>208</v>
      </c>
      <c r="E35" s="4">
        <v>1</v>
      </c>
      <c r="F35" s="8">
        <v>0</v>
      </c>
      <c r="G35" s="33">
        <v>0</v>
      </c>
    </row>
    <row r="36" spans="3:7" x14ac:dyDescent="0.3">
      <c r="C36" s="43" t="s">
        <v>210</v>
      </c>
    </row>
    <row r="37" spans="3:7" x14ac:dyDescent="0.3">
      <c r="D37" t="s">
        <v>207</v>
      </c>
      <c r="E37" s="4" t="s">
        <v>211</v>
      </c>
      <c r="F37" s="27">
        <v>3</v>
      </c>
      <c r="G37" s="33">
        <v>6</v>
      </c>
    </row>
    <row r="38" spans="3:7" x14ac:dyDescent="0.3">
      <c r="D38" t="s">
        <v>208</v>
      </c>
      <c r="E38" s="4" t="s">
        <v>212</v>
      </c>
      <c r="F38" s="8">
        <v>2</v>
      </c>
      <c r="G38" s="33">
        <v>1.5</v>
      </c>
    </row>
    <row r="39" spans="3:7" x14ac:dyDescent="0.3">
      <c r="C39" s="43" t="s">
        <v>61</v>
      </c>
      <c r="F39" s="27">
        <v>1</v>
      </c>
      <c r="G39" s="33">
        <v>0.75</v>
      </c>
    </row>
    <row r="41" spans="3:7" x14ac:dyDescent="0.3">
      <c r="C41" s="34" t="s">
        <v>62</v>
      </c>
    </row>
    <row r="42" spans="3:7" x14ac:dyDescent="0.3">
      <c r="C42" s="52" t="s">
        <v>213</v>
      </c>
      <c r="F42" s="8">
        <v>2</v>
      </c>
      <c r="G42" s="33">
        <v>1</v>
      </c>
    </row>
    <row r="43" spans="3:7" x14ac:dyDescent="0.3">
      <c r="D43" t="s">
        <v>214</v>
      </c>
      <c r="E43" s="4">
        <v>1</v>
      </c>
    </row>
    <row r="44" spans="3:7" x14ac:dyDescent="0.3">
      <c r="D44" t="s">
        <v>215</v>
      </c>
      <c r="E44" s="4" t="s">
        <v>217</v>
      </c>
    </row>
    <row r="45" spans="3:7" x14ac:dyDescent="0.3">
      <c r="D45" t="s">
        <v>216</v>
      </c>
      <c r="E45" s="4" t="s">
        <v>218</v>
      </c>
    </row>
    <row r="46" spans="3:7" x14ac:dyDescent="0.3">
      <c r="C46" s="43" t="s">
        <v>63</v>
      </c>
      <c r="F46" s="8">
        <v>2</v>
      </c>
      <c r="G46" s="33">
        <v>1</v>
      </c>
    </row>
    <row r="48" spans="3:7" x14ac:dyDescent="0.3">
      <c r="C48" s="34" t="s">
        <v>65</v>
      </c>
      <c r="E48" s="4" t="s">
        <v>219</v>
      </c>
      <c r="F48" s="8">
        <v>1</v>
      </c>
      <c r="G48" s="33">
        <v>8</v>
      </c>
    </row>
    <row r="49" spans="3:7" x14ac:dyDescent="0.3">
      <c r="C49" t="s">
        <v>220</v>
      </c>
      <c r="E49" s="4">
        <v>1</v>
      </c>
      <c r="G49" s="33">
        <v>2</v>
      </c>
    </row>
    <row r="50" spans="3:7" x14ac:dyDescent="0.3">
      <c r="C50" s="43" t="s">
        <v>221</v>
      </c>
      <c r="E50" s="45" t="s">
        <v>222</v>
      </c>
      <c r="G50" s="33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dimension ref="A1:E62"/>
  <sheetViews>
    <sheetView workbookViewId="0"/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5" customWidth="1"/>
    <col min="4" max="4" width="26.5546875" customWidth="1"/>
    <col min="5" max="5" width="5.5546875" bestFit="1" customWidth="1"/>
  </cols>
  <sheetData>
    <row r="1" spans="1:5" x14ac:dyDescent="0.3">
      <c r="A1" s="1" t="s">
        <v>66</v>
      </c>
      <c r="B1" s="14" t="s">
        <v>19</v>
      </c>
      <c r="D1" s="4"/>
      <c r="E1" s="13" t="s">
        <v>20</v>
      </c>
    </row>
    <row r="2" spans="1:5" x14ac:dyDescent="0.3">
      <c r="B2" s="3" t="s">
        <v>67</v>
      </c>
      <c r="D2" s="4"/>
      <c r="E2" s="16"/>
    </row>
    <row r="3" spans="1:5" x14ac:dyDescent="0.3">
      <c r="A3" s="35" t="str">
        <f>Overview!B2</f>
        <v>TAU</v>
      </c>
      <c r="B3" s="3" t="s">
        <v>68</v>
      </c>
      <c r="D3" s="4"/>
      <c r="E3" s="16"/>
    </row>
    <row r="4" spans="1:5" x14ac:dyDescent="0.3">
      <c r="A4" s="15" t="s">
        <v>135</v>
      </c>
      <c r="C4" s="15" t="s">
        <v>69</v>
      </c>
      <c r="D4" s="4"/>
      <c r="E4" s="16"/>
    </row>
    <row r="5" spans="1:5" x14ac:dyDescent="0.3">
      <c r="A5" s="35">
        <f>Overview!B5</f>
        <v>3</v>
      </c>
      <c r="C5" s="15" t="s">
        <v>70</v>
      </c>
      <c r="D5" s="4"/>
      <c r="E5" s="16"/>
    </row>
    <row r="6" spans="1:5" x14ac:dyDescent="0.3">
      <c r="A6" s="15" t="s">
        <v>151</v>
      </c>
      <c r="C6" s="15" t="s">
        <v>71</v>
      </c>
      <c r="D6" s="4"/>
      <c r="E6" s="16"/>
    </row>
    <row r="7" spans="1:5" x14ac:dyDescent="0.3">
      <c r="A7" s="19">
        <f>SUM(G3:G50)</f>
        <v>0</v>
      </c>
      <c r="C7" s="15" t="s">
        <v>72</v>
      </c>
      <c r="D7" s="4"/>
      <c r="E7" s="18"/>
    </row>
    <row r="8" spans="1:5" x14ac:dyDescent="0.3">
      <c r="C8" s="22" t="s">
        <v>73</v>
      </c>
      <c r="D8" s="4"/>
      <c r="E8" s="16"/>
    </row>
    <row r="9" spans="1:5" x14ac:dyDescent="0.3">
      <c r="A9" t="s">
        <v>141</v>
      </c>
      <c r="C9" s="22" t="s">
        <v>74</v>
      </c>
      <c r="D9" s="4"/>
      <c r="E9" s="16"/>
    </row>
    <row r="10" spans="1:5" x14ac:dyDescent="0.3">
      <c r="A10" s="39" t="s">
        <v>136</v>
      </c>
      <c r="C10" s="22" t="s">
        <v>75</v>
      </c>
      <c r="D10" s="4"/>
      <c r="E10" s="16"/>
    </row>
    <row r="11" spans="1:5" x14ac:dyDescent="0.3">
      <c r="A11" s="36">
        <f>SUM(F7,F9,F12,F15,F22,F26,F34,F37,F39)</f>
        <v>0</v>
      </c>
      <c r="C11" s="22" t="s">
        <v>76</v>
      </c>
      <c r="D11" s="4"/>
      <c r="E11" s="16"/>
    </row>
    <row r="12" spans="1:5" x14ac:dyDescent="0.3">
      <c r="A12" s="40" t="s">
        <v>137</v>
      </c>
      <c r="C12" s="15" t="s">
        <v>77</v>
      </c>
      <c r="D12" s="4"/>
      <c r="E12" s="16"/>
    </row>
    <row r="13" spans="1:5" x14ac:dyDescent="0.3">
      <c r="A13" s="37">
        <f>SUM(F8,F29,F32,F35,F38,F42,F46,F48)</f>
        <v>0</v>
      </c>
      <c r="C13" s="15" t="s">
        <v>78</v>
      </c>
      <c r="D13" s="4"/>
      <c r="E13" s="16"/>
    </row>
    <row r="14" spans="1:5" x14ac:dyDescent="0.3">
      <c r="C14" s="15" t="s">
        <v>79</v>
      </c>
      <c r="D14" s="4"/>
      <c r="E14" s="16"/>
    </row>
    <row r="15" spans="1:5" x14ac:dyDescent="0.3">
      <c r="C15" s="15" t="s">
        <v>80</v>
      </c>
      <c r="D15" s="4"/>
      <c r="E15" s="16"/>
    </row>
    <row r="16" spans="1:5" x14ac:dyDescent="0.3">
      <c r="C16" s="15" t="s">
        <v>81</v>
      </c>
      <c r="D16" s="4"/>
      <c r="E16" s="16"/>
    </row>
    <row r="17" spans="2:5" x14ac:dyDescent="0.3">
      <c r="C17" s="15" t="s">
        <v>82</v>
      </c>
      <c r="D17" s="4"/>
      <c r="E17" s="16"/>
    </row>
    <row r="18" spans="2:5" x14ac:dyDescent="0.3">
      <c r="C18" s="15" t="s">
        <v>83</v>
      </c>
      <c r="D18" s="4"/>
      <c r="E18" s="16"/>
    </row>
    <row r="19" spans="2:5" x14ac:dyDescent="0.3">
      <c r="C19" s="15" t="s">
        <v>84</v>
      </c>
      <c r="D19" s="4"/>
      <c r="E19" s="16"/>
    </row>
    <row r="20" spans="2:5" x14ac:dyDescent="0.3">
      <c r="C20" s="15" t="s">
        <v>85</v>
      </c>
      <c r="D20" s="4"/>
      <c r="E20" s="16"/>
    </row>
    <row r="21" spans="2:5" x14ac:dyDescent="0.3">
      <c r="C21" s="15" t="s">
        <v>86</v>
      </c>
      <c r="D21" s="4"/>
      <c r="E21" s="16"/>
    </row>
    <row r="22" spans="2:5" x14ac:dyDescent="0.3">
      <c r="B22" s="3" t="s">
        <v>87</v>
      </c>
      <c r="D22" s="4"/>
      <c r="E22" s="16"/>
    </row>
    <row r="23" spans="2:5" x14ac:dyDescent="0.3">
      <c r="B23" s="3" t="s">
        <v>88</v>
      </c>
      <c r="D23" s="4"/>
      <c r="E23" s="16"/>
    </row>
    <row r="24" spans="2:5" x14ac:dyDescent="0.3">
      <c r="B24" s="3" t="s">
        <v>89</v>
      </c>
      <c r="C24" s="15" t="s">
        <v>99</v>
      </c>
      <c r="D24" s="4" t="s">
        <v>64</v>
      </c>
      <c r="E24" s="16"/>
    </row>
    <row r="25" spans="2:5" x14ac:dyDescent="0.3">
      <c r="C25" s="15" t="s">
        <v>100</v>
      </c>
      <c r="D25" s="4" t="s">
        <v>64</v>
      </c>
      <c r="E25" s="16"/>
    </row>
    <row r="26" spans="2:5" x14ac:dyDescent="0.3">
      <c r="C26" s="15" t="s">
        <v>90</v>
      </c>
      <c r="D26" s="4"/>
      <c r="E26" s="16"/>
    </row>
    <row r="27" spans="2:5" x14ac:dyDescent="0.3">
      <c r="C27" s="15" t="s">
        <v>91</v>
      </c>
      <c r="D27" s="4"/>
      <c r="E27" s="16"/>
    </row>
    <row r="28" spans="2:5" x14ac:dyDescent="0.3">
      <c r="C28" s="15" t="s">
        <v>92</v>
      </c>
      <c r="D28" s="4"/>
      <c r="E28" s="16"/>
    </row>
    <row r="29" spans="2:5" x14ac:dyDescent="0.3">
      <c r="C29" s="15" t="s">
        <v>93</v>
      </c>
      <c r="D29" s="4"/>
      <c r="E29" s="16"/>
    </row>
    <row r="30" spans="2:5" x14ac:dyDescent="0.3">
      <c r="C30" s="15" t="s">
        <v>94</v>
      </c>
      <c r="D30" s="4"/>
      <c r="E30" s="16"/>
    </row>
    <row r="31" spans="2:5" x14ac:dyDescent="0.3">
      <c r="C31" s="15" t="s">
        <v>95</v>
      </c>
      <c r="D31" s="4"/>
      <c r="E31" s="16"/>
    </row>
    <row r="32" spans="2:5" x14ac:dyDescent="0.3">
      <c r="C32" s="15" t="s">
        <v>96</v>
      </c>
      <c r="D32" s="4"/>
      <c r="E32" s="16"/>
    </row>
    <row r="33" spans="2:5" x14ac:dyDescent="0.3">
      <c r="C33" s="15" t="s">
        <v>97</v>
      </c>
      <c r="D33" s="4"/>
      <c r="E33" s="16"/>
    </row>
    <row r="34" spans="2:5" x14ac:dyDescent="0.3">
      <c r="C34" s="15" t="s">
        <v>98</v>
      </c>
      <c r="D34" s="4"/>
      <c r="E34" s="16"/>
    </row>
    <row r="35" spans="2:5" x14ac:dyDescent="0.3">
      <c r="B35" s="3" t="s">
        <v>101</v>
      </c>
      <c r="D35" s="4"/>
      <c r="E35" s="16"/>
    </row>
    <row r="36" spans="2:5" x14ac:dyDescent="0.3">
      <c r="B36" s="3" t="s">
        <v>102</v>
      </c>
      <c r="D36" s="4"/>
      <c r="E36" s="18"/>
    </row>
    <row r="37" spans="2:5" x14ac:dyDescent="0.3">
      <c r="C37" s="15" t="s">
        <v>103</v>
      </c>
      <c r="D37" s="4"/>
      <c r="E37" s="16"/>
    </row>
    <row r="38" spans="2:5" x14ac:dyDescent="0.3">
      <c r="C38" s="15" t="s">
        <v>104</v>
      </c>
      <c r="D38" s="4"/>
      <c r="E38" s="16"/>
    </row>
    <row r="39" spans="2:5" x14ac:dyDescent="0.3">
      <c r="C39" s="15" t="s">
        <v>105</v>
      </c>
      <c r="D39" s="4"/>
      <c r="E39" s="16"/>
    </row>
    <row r="40" spans="2:5" x14ac:dyDescent="0.3">
      <c r="C40" s="15" t="s">
        <v>106</v>
      </c>
      <c r="D40" s="4"/>
      <c r="E40" s="16"/>
    </row>
    <row r="41" spans="2:5" x14ac:dyDescent="0.3">
      <c r="C41" s="15" t="s">
        <v>107</v>
      </c>
      <c r="D41" s="4"/>
      <c r="E41" s="16"/>
    </row>
    <row r="42" spans="2:5" x14ac:dyDescent="0.3">
      <c r="B42" s="3" t="s">
        <v>108</v>
      </c>
      <c r="D42" s="4"/>
      <c r="E42" s="16"/>
    </row>
    <row r="43" spans="2:5" x14ac:dyDescent="0.3">
      <c r="B43" s="3" t="s">
        <v>109</v>
      </c>
      <c r="D43" s="4"/>
      <c r="E43" s="16"/>
    </row>
    <row r="44" spans="2:5" x14ac:dyDescent="0.3">
      <c r="B44" s="3" t="s">
        <v>110</v>
      </c>
      <c r="D44" s="4"/>
      <c r="E44" s="16"/>
    </row>
    <row r="45" spans="2:5" x14ac:dyDescent="0.3">
      <c r="B45" s="3" t="s">
        <v>111</v>
      </c>
      <c r="D45" s="4"/>
      <c r="E45" s="16"/>
    </row>
    <row r="46" spans="2:5" x14ac:dyDescent="0.3">
      <c r="B46" s="3" t="s">
        <v>112</v>
      </c>
      <c r="D46" s="4"/>
      <c r="E46" s="18"/>
    </row>
    <row r="47" spans="2:5" x14ac:dyDescent="0.3">
      <c r="C47" s="15" t="s">
        <v>113</v>
      </c>
      <c r="D47" s="4"/>
      <c r="E47" s="16"/>
    </row>
    <row r="48" spans="2:5" x14ac:dyDescent="0.3">
      <c r="C48" s="15" t="s">
        <v>114</v>
      </c>
      <c r="D48" s="4"/>
      <c r="E48" s="16"/>
    </row>
    <row r="49" spans="2:5" x14ac:dyDescent="0.3">
      <c r="C49" s="15" t="s">
        <v>115</v>
      </c>
      <c r="D49" s="4"/>
      <c r="E49" s="16"/>
    </row>
    <row r="50" spans="2:5" x14ac:dyDescent="0.3">
      <c r="C50" s="15" t="s">
        <v>116</v>
      </c>
      <c r="D50" s="4"/>
      <c r="E50" s="16"/>
    </row>
    <row r="51" spans="2:5" x14ac:dyDescent="0.3">
      <c r="C51" s="15" t="s">
        <v>117</v>
      </c>
      <c r="D51" s="4"/>
      <c r="E51" s="16"/>
    </row>
    <row r="52" spans="2:5" x14ac:dyDescent="0.3">
      <c r="B52" s="3" t="s">
        <v>118</v>
      </c>
      <c r="D52" s="4"/>
      <c r="E52" s="16"/>
    </row>
    <row r="53" spans="2:5" x14ac:dyDescent="0.3">
      <c r="B53" s="3" t="s">
        <v>119</v>
      </c>
      <c r="D53" s="4"/>
      <c r="E53" s="16"/>
    </row>
    <row r="54" spans="2:5" x14ac:dyDescent="0.3">
      <c r="B54" s="3" t="s">
        <v>120</v>
      </c>
      <c r="D54" s="4"/>
      <c r="E54" s="16"/>
    </row>
    <row r="55" spans="2:5" x14ac:dyDescent="0.3">
      <c r="B55" s="3" t="s">
        <v>121</v>
      </c>
      <c r="D55" s="4"/>
      <c r="E55" s="16"/>
    </row>
    <row r="56" spans="2:5" x14ac:dyDescent="0.3">
      <c r="B56" s="3" t="s">
        <v>122</v>
      </c>
      <c r="D56" s="4"/>
      <c r="E56" s="16"/>
    </row>
    <row r="57" spans="2:5" x14ac:dyDescent="0.3">
      <c r="B57" s="3" t="s">
        <v>123</v>
      </c>
      <c r="D57" s="4"/>
      <c r="E57" s="16"/>
    </row>
    <row r="58" spans="2:5" x14ac:dyDescent="0.3">
      <c r="B58" s="3" t="s">
        <v>124</v>
      </c>
      <c r="D58" s="4"/>
      <c r="E58" s="16"/>
    </row>
    <row r="59" spans="2:5" x14ac:dyDescent="0.3">
      <c r="B59" s="23"/>
      <c r="D59" s="4"/>
      <c r="E59" s="16"/>
    </row>
    <row r="60" spans="2:5" x14ac:dyDescent="0.3">
      <c r="D60" s="4"/>
      <c r="E60" s="18"/>
    </row>
    <row r="61" spans="2:5" x14ac:dyDescent="0.3">
      <c r="D61" s="4"/>
      <c r="E61" s="18"/>
    </row>
    <row r="62" spans="2:5" x14ac:dyDescent="0.3">
      <c r="C62" s="21"/>
      <c r="D62" s="11" t="s">
        <v>20</v>
      </c>
      <c r="E62" s="17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dimension ref="A1:G13"/>
  <sheetViews>
    <sheetView workbookViewId="0">
      <selection activeCell="A10" sqref="A10:A13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5" width="8.88671875" style="4" customWidth="1"/>
    <col min="6" max="7" width="8.88671875" style="4"/>
  </cols>
  <sheetData>
    <row r="1" spans="1:7" x14ac:dyDescent="0.3">
      <c r="A1" s="1" t="s">
        <v>125</v>
      </c>
      <c r="B1"/>
      <c r="C1"/>
    </row>
    <row r="2" spans="1:7" x14ac:dyDescent="0.3">
      <c r="B2"/>
      <c r="C2"/>
      <c r="F2" s="42" t="s">
        <v>153</v>
      </c>
      <c r="G2" s="42" t="s">
        <v>20</v>
      </c>
    </row>
    <row r="3" spans="1:7" x14ac:dyDescent="0.3">
      <c r="A3" s="35" t="str">
        <f>Overview!B2</f>
        <v>TAU</v>
      </c>
      <c r="B3"/>
      <c r="C3" s="34" t="s">
        <v>126</v>
      </c>
      <c r="E3" s="45" t="s">
        <v>64</v>
      </c>
      <c r="G3" s="33"/>
    </row>
    <row r="4" spans="1:7" x14ac:dyDescent="0.3">
      <c r="A4" s="15" t="s">
        <v>135</v>
      </c>
      <c r="B4"/>
      <c r="C4"/>
    </row>
    <row r="5" spans="1:7" x14ac:dyDescent="0.3">
      <c r="A5" s="35">
        <f>Overview!B5</f>
        <v>3</v>
      </c>
      <c r="B5"/>
      <c r="C5" s="34" t="s">
        <v>127</v>
      </c>
      <c r="E5" s="4" t="s">
        <v>64</v>
      </c>
      <c r="G5" s="33"/>
    </row>
    <row r="6" spans="1:7" x14ac:dyDescent="0.3">
      <c r="A6" s="15" t="s">
        <v>151</v>
      </c>
      <c r="B6"/>
      <c r="C6"/>
    </row>
    <row r="7" spans="1:7" x14ac:dyDescent="0.3">
      <c r="A7" s="19">
        <f>SUM(G11:G50)</f>
        <v>0</v>
      </c>
      <c r="B7"/>
      <c r="C7"/>
    </row>
    <row r="8" spans="1:7" x14ac:dyDescent="0.3">
      <c r="B8"/>
      <c r="C8"/>
    </row>
    <row r="9" spans="1:7" x14ac:dyDescent="0.3">
      <c r="A9" t="s">
        <v>141</v>
      </c>
      <c r="B9"/>
      <c r="C9"/>
    </row>
    <row r="10" spans="1:7" x14ac:dyDescent="0.3">
      <c r="A10" s="39" t="s">
        <v>136</v>
      </c>
      <c r="B10"/>
      <c r="C10"/>
    </row>
    <row r="11" spans="1:7" x14ac:dyDescent="0.3">
      <c r="A11" s="36"/>
    </row>
    <row r="12" spans="1:7" x14ac:dyDescent="0.3">
      <c r="A12" s="40" t="s">
        <v>137</v>
      </c>
    </row>
    <row r="13" spans="1:7" x14ac:dyDescent="0.3">
      <c r="A13" s="3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2026-09-03T15:08:50Z</dcterms:modified>
</cp:coreProperties>
</file>