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87137677-6FE2-46B7-AC0C-95AB18E396D7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Overview" sheetId="1" r:id="rId1"/>
    <sheet name="Hull" sheetId="9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9" l="1"/>
  <c r="E8" i="9"/>
  <c r="A7" i="5"/>
  <c r="B20" i="1" s="1"/>
  <c r="E14" i="5"/>
  <c r="A15" i="5"/>
  <c r="E20" i="1" s="1"/>
  <c r="E24" i="1" s="1"/>
  <c r="A7" i="8"/>
  <c r="B23" i="1" s="1"/>
  <c r="A13" i="6"/>
  <c r="A11" i="6"/>
  <c r="A7" i="6"/>
  <c r="A13" i="4"/>
  <c r="A11" i="4"/>
  <c r="A7" i="4"/>
  <c r="B19" i="1" s="1"/>
  <c r="A13" i="3"/>
  <c r="A11" i="3"/>
  <c r="C18" i="1" s="1"/>
  <c r="D23" i="1"/>
  <c r="C23" i="1"/>
  <c r="A5" i="8"/>
  <c r="A3" i="8"/>
  <c r="A13" i="7"/>
  <c r="A11" i="7"/>
  <c r="C22" i="1" s="1"/>
  <c r="A7" i="7"/>
  <c r="A5" i="7"/>
  <c r="A3" i="7"/>
  <c r="D21" i="1"/>
  <c r="C21" i="1"/>
  <c r="B21" i="1"/>
  <c r="A5" i="6"/>
  <c r="A3" i="6"/>
  <c r="A17" i="5"/>
  <c r="A5" i="5"/>
  <c r="A3" i="5"/>
  <c r="D19" i="1"/>
  <c r="C19" i="1"/>
  <c r="A5" i="4"/>
  <c r="A3" i="4"/>
  <c r="A7" i="3"/>
  <c r="D17" i="1"/>
  <c r="C17" i="1"/>
  <c r="A7" i="9"/>
  <c r="B17" i="1" s="1"/>
  <c r="A5" i="9"/>
  <c r="A3" i="9"/>
  <c r="D18" i="1"/>
  <c r="D22" i="1"/>
  <c r="D20" i="1"/>
  <c r="C20" i="1"/>
  <c r="A5" i="3"/>
  <c r="A3" i="3"/>
  <c r="B18" i="1" l="1"/>
  <c r="C24" i="1"/>
  <c r="D24" i="1"/>
  <c r="E62" i="7"/>
  <c r="B22" i="1" s="1"/>
  <c r="E7" i="1"/>
  <c r="B10" i="1" s="1"/>
  <c r="C13" i="1" s="1"/>
  <c r="B24" i="1" l="1"/>
  <c r="B11" i="1"/>
  <c r="B12" i="1" s="1"/>
  <c r="B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07FD6B25-ED4F-495B-A026-7639C81FD772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8FCAA630-462D-4876-AFF7-AF074DC8982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D6036056-0C88-43AE-949F-0D170F67331D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  <comment ref="F11" authorId="0" shapeId="0" xr:uid="{9804D594-D31F-41E5-B638-8D7D39A06FF3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409C5C39-E456-432B-8B08-266075DC7E1C}">
      <text>
        <r>
          <rPr>
            <sz val="9"/>
            <color indexed="81"/>
            <rFont val="Tahoma"/>
            <family val="2"/>
          </rPr>
          <t>custom number</t>
        </r>
      </text>
    </comment>
    <comment ref="G6" authorId="0" shapeId="0" xr:uid="{B695F2DB-DE8C-4936-B113-3D7E2675126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516FF66-19D5-4C23-BC62-2BB2CECACF1D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G8" authorId="0" shapeId="0" xr:uid="{CBEE1D89-5E4A-4F33-9EEC-6E6F426029F6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0FDEF6F2-8DB6-4B8C-90E1-D539C2C2922B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0" authorId="0" shapeId="0" xr:uid="{F08CA1E7-9BDC-40E4-85E2-44D317C36C8B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1" authorId="0" shapeId="0" xr:uid="{2A7DCDFC-D236-481D-9292-B7DA02428195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2" authorId="0" shapeId="0" xr:uid="{6E4FA681-9F41-49F8-8948-013228866212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5" authorId="0" shapeId="0" xr:uid="{F931FBDE-5EFB-4E74-BD38-26D88FBFD556}">
      <text>
        <r>
          <rPr>
            <b/>
            <sz val="9"/>
            <color indexed="81"/>
            <rFont val="Tahoma"/>
            <charset val="1"/>
          </rPr>
          <t>Power Requirement: Varies (see table)</t>
        </r>
      </text>
    </comment>
    <comment ref="G15" authorId="0" shapeId="0" xr:uid="{1FB22E5C-AF8C-47CA-8B5C-287210B6241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49050487-D68D-4BDE-BF62-9C7CD3AFA720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16" authorId="0" shapeId="0" xr:uid="{3F19752D-1CC8-477D-8F7C-C53D25424B45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17" authorId="0" shapeId="0" xr:uid="{FB2E4EF7-F195-4992-870A-B65333EDD704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8" authorId="0" shapeId="0" xr:uid="{CCED056C-4AD4-4020-B364-9FD614C65B4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18" authorId="0" shapeId="0" xr:uid="{B9315D04-8758-42AB-9711-28FFDEF1BFC1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0" shapeId="0" xr:uid="{4A27E089-41A1-4B76-AACB-A77F491F0D3A}">
      <text>
        <r>
          <rPr>
            <b/>
            <sz val="9"/>
            <color indexed="81"/>
            <rFont val="Tahoma"/>
            <family val="2"/>
          </rPr>
          <t>Cost: 1 x Size per year’s worth of basic consumables; 2 x Size for vessels without replicator technology; additional years beyond first x 1.2</t>
        </r>
      </text>
    </comment>
    <comment ref="F22" authorId="0" shapeId="0" xr:uid="{7EEC5920-148A-4D43-BC00-A8E85816E367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0" shapeId="0" xr:uid="{637E69EF-799C-46A2-BC05-FDC3433F68A9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3" authorId="0" shapeId="0" xr:uid="{BCD5A691-AEEB-43D5-AAE1-407E6996486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3" authorId="0" shapeId="0" xr:uid="{36B71E2A-B26B-45D2-B238-3E10E8822ACE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25" authorId="0" shapeId="0" xr:uid="{06D0CB4C-5849-4E2B-BD74-C9A5BDA8AFB5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0" shapeId="0" xr:uid="{6674564D-D7BF-4537-B068-6B8E98F86855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2342C9B3-28C6-41CA-8E35-A39C25B944D3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0" shapeId="0" xr:uid="{91F16CCC-F6ED-48A4-AA4D-5A24BDEE9A30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5A282939-A9F9-4294-9749-8AAC034D2627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4B5CCC12-AF72-4276-A0E7-599A55D2C313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91CFE788-FC30-483A-8932-FB0AA75C726D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2" authorId="0" shapeId="0" xr:uid="{412BFF72-D53E-4BD3-BB5C-E7E3B8773C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DB5B485E-3D07-488B-B2EF-5BED56D0A51A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080F53BA-F2EF-4E39-9C07-BA65C1311613}">
      <text>
        <r>
          <rPr>
            <b/>
            <sz val="9"/>
            <color indexed="81"/>
            <rFont val="Tahoma"/>
            <family val="2"/>
          </rPr>
          <t>Power Requirement: 2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FE11A133-D34E-4019-895F-9C89A34B2A60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66425F1-C558-43B3-A01D-A39DE79D97C7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9" authorId="0" shapeId="0" xr:uid="{CEE7F4A3-FBB4-4895-B9EC-772EAE956E3C}">
      <text>
        <r>
          <rPr>
            <b/>
            <sz val="9"/>
            <color indexed="81"/>
            <rFont val="Tahoma"/>
            <family val="2"/>
          </rPr>
          <t>Power Requirement: 2 Power per round</t>
        </r>
      </text>
    </comment>
    <comment ref="G9" authorId="0" shapeId="0" xr:uid="{73D7B7A9-BEA4-44D5-BEE0-9A3A354369F8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AFF21BCB-45F3-4E40-96EF-34F935050A7F}">
      <text>
        <r>
          <rPr>
            <b/>
            <sz val="9"/>
            <color indexed="81"/>
            <rFont val="Tahoma"/>
            <family val="2"/>
          </rPr>
          <t>Power Generation: 6</t>
        </r>
      </text>
    </comment>
    <comment ref="F5" authorId="0" shapeId="0" xr:uid="{B63570B1-B2BF-4E84-A75E-36FD53323AB8}">
      <text>
        <r>
          <rPr>
            <b/>
            <sz val="9"/>
            <color indexed="81"/>
            <rFont val="Tahoma"/>
            <family val="2"/>
          </rPr>
          <t>Power Generation: 5 Power per fusion reactor set; 3 Power for fission reactor set; 2 Power per RTG unit</t>
        </r>
      </text>
    </comment>
    <comment ref="G5" authorId="0" shapeId="0" xr:uid="{424027AC-559B-4232-94F9-743805F4F727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F7" authorId="0" shapeId="0" xr:uid="{54D045C8-BD34-4CFE-9208-C4E9CB5E803E}">
      <text>
        <r>
          <rPr>
            <b/>
            <sz val="9"/>
            <color indexed="81"/>
            <rFont val="Tahoma"/>
            <family val="2"/>
          </rPr>
          <t>see table; does not count towards Standard Usable Power</t>
        </r>
      </text>
    </comment>
    <comment ref="G7" authorId="0" shapeId="0" xr:uid="{00976A12-545C-47C5-9692-CE593B6F91ED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9" authorId="0" shapeId="0" xr:uid="{E841FDB6-1929-4ED0-96F8-A1CA1D8E7252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G12" authorId="0" shapeId="0" xr:uid="{4ECD8831-65D7-4B75-8F3C-4F04D18F0EB4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BB28B0A6-AA9D-4F79-8B78-222E3DA9FA27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F7" authorId="0" shapeId="0" xr:uid="{B1D3F503-FA19-4094-860C-00ED22AFF873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7E1704BE-0DB0-4290-B88D-F14ED1498019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8" authorId="0" shapeId="0" xr:uid="{84A64B7D-0ADB-4F46-BF78-07F40187980E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ED9DB379-47B1-4DFE-AF8D-7BBCFCA56347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33339643-EE06-49D6-BC1F-4456F7CC1B17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9" authorId="0" shapeId="0" xr:uid="{F21FD100-D1DD-48A8-8617-C4E6DA53EAF1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0" authorId="0" shapeId="0" xr:uid="{304D47E2-ABBE-49F0-B86F-99145FAB2DF1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2" authorId="0" shapeId="0" xr:uid="{1F48BB6B-D286-43D5-A9B9-ADB40C05628D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2" authorId="0" shapeId="0" xr:uid="{AAA0EE17-1C34-464B-B4EE-4467EE5C57E8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5" authorId="0" shapeId="0" xr:uid="{2607E6BE-1696-4552-ADF1-5DD123DB8612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5" authorId="0" shapeId="0" xr:uid="{39066896-E78D-4BDC-AB79-5DF0F697B661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2" authorId="0" shapeId="0" xr:uid="{3C9607A4-CF4A-4FC7-8612-DFFD451E1B66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2" authorId="0" shapeId="0" xr:uid="{528D0BE5-D647-421E-A775-A1F40FF777DF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F26" authorId="0" shapeId="0" xr:uid="{BF3675ED-1FB1-485C-9433-78C4C62C60CA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6" authorId="0" shapeId="0" xr:uid="{2BA105FF-113B-4B51-9B87-BD6A06EB5B51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F29" authorId="0" shapeId="0" xr:uid="{A6AAD4A9-0F80-4D3D-8E0F-7147F80A1670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0" shapeId="0" xr:uid="{5F067845-D9F1-43BA-B6B6-9A93B363A32B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2" authorId="0" shapeId="0" xr:uid="{83558F4C-CF35-40D7-AA2F-3A703208EBA2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69895D1A-FCEE-477F-9DA9-6FB42290AA0E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4" authorId="0" shapeId="0" xr:uid="{BFC24A60-410A-4B40-9C65-7CBE5998CA2F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0" shapeId="0" xr:uid="{C42CF7A5-A437-4543-BA92-CB60E2EE040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5" authorId="0" shapeId="0" xr:uid="{708626DF-3FB8-45CC-9301-7CFF3537E53E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5" authorId="0" shapeId="0" xr:uid="{DC26309A-7B66-4E7F-8604-46D407BBEFDC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356C65DD-DD56-4CC0-87F9-C0F8AAD383A0}">
      <text>
        <r>
          <rPr>
            <b/>
            <sz val="9"/>
            <color indexed="81"/>
            <rFont val="Tahoma"/>
            <family val="2"/>
          </rPr>
          <t>Varies (see table); 1 SU for each backup computer (or 0 if backup to Class 1 main computer)</t>
        </r>
      </text>
    </comment>
    <comment ref="F37" authorId="0" shapeId="0" xr:uid="{B0A8D3F7-5BE3-4EDE-A8C4-9FF5443313A8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0" shapeId="0" xr:uid="{6444FE31-5C06-49F1-BF2F-2BEABA2C4F13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8" authorId="0" shapeId="0" xr:uid="{35246EC0-251C-4F85-98A7-52C38E24E958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01F67492-4049-48EB-BCA1-D8707E5F7644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7839AEBE-DFCE-4B24-B2CB-B5986365061A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62552B46-E70C-4318-8BB8-BF405418D121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2" authorId="0" shapeId="0" xr:uid="{6DABF0CC-002A-4688-95EF-84C1E2D5873B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0" shapeId="0" xr:uid="{5CE1F0C1-2F92-48A1-B08C-6B82A7FA04F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 shapeId="0" xr:uid="{9BA75B66-A962-4688-A52B-CCC43F2600A8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0" shapeId="0" xr:uid="{C1163352-E216-4800-8313-39E0C6D596B9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8" authorId="0" shapeId="0" xr:uid="{FBA8055F-04D9-4BA4-8711-AC2AF6E3BF9B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48" authorId="0" shapeId="0" xr:uid="{DB0A24AA-EF24-4F5F-8C1C-A4D1EA913C7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9" authorId="0" shapeId="0" xr:uid="{8E48AA0F-44CA-4BE0-B5FE-45AA81185328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F569DDCC-DFE2-4C03-A5C3-D9BFD919F1B4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D50FA9B4-075C-48C2-8E44-6262161ABD7B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7" authorId="0" shapeId="0" xr:uid="{F4C61A94-DDFB-4600-B569-1128CE456E37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<sst xmlns="http://schemas.openxmlformats.org/spreadsheetml/2006/main" count="292" uniqueCount="219">
  <si>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</si>
  <si>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</si>
  <si>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</si>
  <si>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</si>
  <si>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</si>
  <si>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</si>
  <si>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</si>
  <si>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</si>
  <si>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</si>
  <si>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</si>
  <si>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</si>
  <si>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</si>
  <si>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</si>
  <si>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</si>
  <si>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</si>
  <si>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</si>
  <si>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</si>
  <si>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</si>
  <si>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</si>
  <si>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Component</t>
  </si>
  <si>
    <t>SU</t>
  </si>
  <si>
    <t>Resistance</t>
  </si>
  <si>
    <t>Total</t>
  </si>
  <si>
    <t>Structural Integrity Field</t>
  </si>
  <si>
    <t>SUs</t>
  </si>
  <si>
    <t>Personnel Systems</t>
  </si>
  <si>
    <t>Crew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</si>
  <si>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</si>
  <si>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</si>
  <si>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</si>
  <si>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</si>
  <si>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</si>
  <si>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</si>
  <si>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</si>
  <si>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</si>
  <si>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</si>
  <si>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</si>
  <si>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</si>
  <si>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Gravity</t>
  </si>
  <si>
    <t>Consumables</t>
  </si>
  <si>
    <t>Food Processor System</t>
  </si>
  <si>
    <t>Industrial Fabrication Units</t>
  </si>
  <si>
    <t>Replicator Systems</t>
  </si>
  <si>
    <t>Recreation Facilities</t>
  </si>
  <si>
    <t>Escape Pods</t>
  </si>
  <si>
    <t>Propulsion Systems</t>
  </si>
  <si>
    <t>Reaction Control System</t>
  </si>
  <si>
    <t>Power Systems</t>
  </si>
  <si>
    <t>Battery Power Systems</t>
  </si>
  <si>
    <t>Operations Systems</t>
  </si>
  <si>
    <t>Bridge Systems</t>
  </si>
  <si>
    <t>Computers</t>
  </si>
  <si>
    <t>Navigational Deflector</t>
  </si>
  <si>
    <t>Sensor Systems</t>
  </si>
  <si>
    <t>Long-Range Sensors</t>
  </si>
  <si>
    <t>Lateral Sensors</t>
  </si>
  <si>
    <t>Navigational Sensors</t>
  </si>
  <si>
    <t>Probes</t>
  </si>
  <si>
    <t>Flight Control Systems</t>
  </si>
  <si>
    <t>Autopilot</t>
  </si>
  <si>
    <t>Navigational Computer</t>
  </si>
  <si>
    <t>Attitude Control</t>
  </si>
  <si>
    <t>Communication Systems</t>
  </si>
  <si>
    <t>Emergency Communications System</t>
  </si>
  <si>
    <t>n/a</t>
  </si>
  <si>
    <t>Science Systems</t>
  </si>
  <si>
    <t>Tactical Systems</t>
  </si>
  <si>
    <t>Weapon Control Rooms</t>
  </si>
  <si>
    <t>Beam Weapons</t>
  </si>
  <si>
    <t>Lasers</t>
  </si>
  <si>
    <t>Plasma Cannons</t>
  </si>
  <si>
    <t>Phase Cannons</t>
  </si>
  <si>
    <t>Phasers</t>
  </si>
  <si>
    <t>Standard Phasers</t>
  </si>
  <si>
    <t>Channeled Phasers</t>
  </si>
  <si>
    <t>Pulse Beam Phaser Cannons</t>
  </si>
  <si>
    <t>ACB Jacketing</t>
  </si>
  <si>
    <t>Disrupters</t>
  </si>
  <si>
    <t>Cardassian Spiral-Wave Disrupter</t>
  </si>
  <si>
    <t>Tholian Gravitic Beam</t>
  </si>
  <si>
    <t>Borg Energy Beam</t>
  </si>
  <si>
    <t>Borg Cutting Beam</t>
  </si>
  <si>
    <t>Borg Feedback Pulse</t>
  </si>
  <si>
    <t>Borg Shield Draining Weapon</t>
  </si>
  <si>
    <t>Breen Energy Drain Weapon</t>
  </si>
  <si>
    <t>Dominion Polaron Beam</t>
  </si>
  <si>
    <t>Isolytic Weapon</t>
  </si>
  <si>
    <t>Firing Arcs (Beam Weapons)</t>
  </si>
  <si>
    <t>Firing Modes (Beam Weapons)</t>
  </si>
  <si>
    <t>Missile Weapons</t>
  </si>
  <si>
    <t>Chemical Missiles</t>
  </si>
  <si>
    <t>Nuclear Missiles</t>
  </si>
  <si>
    <t>Spatial Torpedoes</t>
  </si>
  <si>
    <t>Romulan Plasma Torpedoes</t>
  </si>
  <si>
    <t>Photon / Quantum Torpedoes</t>
  </si>
  <si>
    <t>Romulan Singularity Torpedoes</t>
  </si>
  <si>
    <t>Stratospheric Torpedoes</t>
  </si>
  <si>
    <t>Tricobalt Devices</t>
  </si>
  <si>
    <t>Gravimetric Torpedoes</t>
  </si>
  <si>
    <t>Launchers</t>
  </si>
  <si>
    <t>Targeting System</t>
  </si>
  <si>
    <t>Microtorpedo Launcher</t>
  </si>
  <si>
    <t>Mines</t>
  </si>
  <si>
    <t>Antimatter Mines</t>
  </si>
  <si>
    <t>Cloaked Mines</t>
  </si>
  <si>
    <t>Gravitic Mines</t>
  </si>
  <si>
    <t>Self-Replicating Mines</t>
  </si>
  <si>
    <t>Spatial and Subspace Charges</t>
  </si>
  <si>
    <t>Tholian Web</t>
  </si>
  <si>
    <t>Threat Assessment/Tracking/Targeting System</t>
  </si>
  <si>
    <t>Hull Plating</t>
  </si>
  <si>
    <t>Hull Polarization</t>
  </si>
  <si>
    <t>Deflector Shields</t>
  </si>
  <si>
    <t>Shield Generators</t>
  </si>
  <si>
    <t>Shield Grids</t>
  </si>
  <si>
    <t>Max Shield Protection</t>
  </si>
  <si>
    <t>Distortion Amplifiers</t>
  </si>
  <si>
    <t>Recharging Systems</t>
  </si>
  <si>
    <t>Backup Shield Generators</t>
  </si>
  <si>
    <t>Multiphasic Shields</t>
  </si>
  <si>
    <t>Multi-Spectral Shields</t>
  </si>
  <si>
    <t>Regenerative Force Fields</t>
  </si>
  <si>
    <t>Covariant Shields</t>
  </si>
  <si>
    <t>Auto-destruct System</t>
  </si>
  <si>
    <t>Klingon Targeting Periscope</t>
  </si>
  <si>
    <t>Auxiliary Spacecraft Systems</t>
  </si>
  <si>
    <t>Shuttlebays</t>
  </si>
  <si>
    <t>Captain's Yacht</t>
  </si>
  <si>
    <t>Remaining SU:</t>
  </si>
  <si>
    <t>fiberglass laser optics</t>
  </si>
  <si>
    <t>Vessel Size</t>
  </si>
  <si>
    <t>Req PWR</t>
  </si>
  <si>
    <t>Opt PWR</t>
  </si>
  <si>
    <t>PWR Gen</t>
  </si>
  <si>
    <t>Power  Summary</t>
  </si>
  <si>
    <t>Totals</t>
  </si>
  <si>
    <t>Drain Gen</t>
  </si>
  <si>
    <t>Hull Systems</t>
  </si>
  <si>
    <t>Outer</t>
  </si>
  <si>
    <t>Inner</t>
  </si>
  <si>
    <t>Outer Hull</t>
  </si>
  <si>
    <t>Free Points:</t>
  </si>
  <si>
    <t>Add. Points:</t>
  </si>
  <si>
    <t>Inner Hull</t>
  </si>
  <si>
    <t>Total SU</t>
  </si>
  <si>
    <t>Environmental Systems</t>
  </si>
  <si>
    <t>PWR</t>
  </si>
  <si>
    <t>18 emergency shelters</t>
  </si>
  <si>
    <t>food stores</t>
  </si>
  <si>
    <t>Medical Facilities</t>
  </si>
  <si>
    <t>Rating: 1 (10%)</t>
  </si>
  <si>
    <t>1 gym, 1 small lounge</t>
  </si>
  <si>
    <t>Personnel Transport</t>
  </si>
  <si>
    <t>Jefferies tubes</t>
  </si>
  <si>
    <t>Fire Suppression</t>
  </si>
  <si>
    <t>Cargo</t>
  </si>
  <si>
    <t>Impulse Engine</t>
  </si>
  <si>
    <t>Location: aft</t>
  </si>
  <si>
    <t>(0.025c)</t>
  </si>
  <si>
    <t>Auxiliary Reaction Control System</t>
  </si>
  <si>
    <t>(0.013c)</t>
  </si>
  <si>
    <t xml:space="preserve"> </t>
  </si>
  <si>
    <t>1 Type I fusion reactor</t>
  </si>
  <si>
    <t>Auxiliary Power</t>
  </si>
  <si>
    <t>Emergency Power</t>
  </si>
  <si>
    <t>Source: Emergency Life Support one-time drain</t>
  </si>
  <si>
    <t>Power Distribution System</t>
  </si>
  <si>
    <t>Standard Usable Power</t>
  </si>
  <si>
    <t>bow module</t>
  </si>
  <si>
    <t>21st century flight deck</t>
  </si>
  <si>
    <t>Core 1</t>
  </si>
  <si>
    <t>flight-deck module</t>
  </si>
  <si>
    <t>Core 2</t>
  </si>
  <si>
    <t>Uprating</t>
  </si>
  <si>
    <t>Optical Data Network (ODN)</t>
  </si>
  <si>
    <t>Range Package</t>
  </si>
  <si>
    <t>High Resolution</t>
  </si>
  <si>
    <t>Low Resolution</t>
  </si>
  <si>
    <t>Gain package</t>
  </si>
  <si>
    <t>Strength package</t>
  </si>
  <si>
    <t>Coverage</t>
  </si>
  <si>
    <t>pre-warp (72 / 58 / 17 / -)</t>
  </si>
  <si>
    <t>standard (+0)</t>
  </si>
  <si>
    <t>Class 1 (Strength +0 / +0 / +3 / +3)</t>
  </si>
  <si>
    <t>standard</t>
  </si>
  <si>
    <t>Class 0 (Strength +0)</t>
  </si>
  <si>
    <t>Main</t>
  </si>
  <si>
    <t>Backups</t>
  </si>
  <si>
    <t>Class 1 (+0)</t>
  </si>
  <si>
    <t>Inertial Damping Field</t>
  </si>
  <si>
    <t>Strength: 2; Number: 1</t>
  </si>
  <si>
    <t>Strength</t>
  </si>
  <si>
    <t>Security</t>
  </si>
  <si>
    <t>Basic Uprating</t>
  </si>
  <si>
    <t>0 (no uprating)</t>
  </si>
  <si>
    <t>no uprating (+0)</t>
  </si>
  <si>
    <t>Laboratories</t>
  </si>
  <si>
    <t>Specialized Systems</t>
  </si>
  <si>
    <t>407,000 km (122k / 123k-244k / 245k-366k / 367k-407k)</t>
  </si>
  <si>
    <t>Columbus</t>
  </si>
  <si>
    <t>interstellar (sublight) explorer</t>
  </si>
  <si>
    <t>4 years (fully active crew)</t>
  </si>
  <si>
    <t>Rating: 3</t>
  </si>
  <si>
    <t>Type I (fusion-powered) (0.12c / 0.23c)</t>
  </si>
  <si>
    <t>magnetohydrodynamic drive (MHD)</t>
  </si>
  <si>
    <t xml:space="preserve">15 Class I </t>
  </si>
  <si>
    <t>31% (Rating: 0; Upgrade: 2); 3 lys auto-routing</t>
  </si>
  <si>
    <t>Strength: 3; Number: 1</t>
  </si>
  <si>
    <t>Interplanetary Radio (Type I)</t>
  </si>
  <si>
    <t>1 (physical: planetary sciences +10%)</t>
  </si>
  <si>
    <t>Rating 1 (+0 general test)</t>
  </si>
  <si>
    <t>1 (+5% general test)</t>
  </si>
  <si>
    <t>fusion reactor</t>
  </si>
  <si>
    <t>Standard Power flow, +30 Power transfer</t>
  </si>
  <si>
    <t>auxiliary control space</t>
  </si>
  <si>
    <t>6 fission reactors</t>
  </si>
  <si>
    <t>4463.69 mt</t>
  </si>
  <si>
    <t>1 atmospheric craft (Size 1)</t>
  </si>
  <si>
    <t>2 maintenance pods (Size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</si>
</sst>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u/>
      <sz val="11"/>
      <color rgb="FF202122"/>
      <name val="Arial"/>
      <family val="2"/>
    </font>
    <font>
      <b/>
      <u/>
      <sz val="11"/>
      <color theme="1"/>
      <name val="Arial"/>
      <family val="2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  <font>
      <b/>
      <sz val="11"/>
      <name val="Calibri"/>
      <family val="2"/>
      <scheme val="minor"/>
    </font>
    <font>
      <sz val="11"/>
      <color rgb="FF20212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3" fontId="0" fillId="2" borderId="0" xfId="0" applyNumberFormat="1" applyFill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0" applyFont="1" applyAlignment="1">
      <alignment horizontal="right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  <xf numFmtId="0" fontId="13" fillId="0" borderId="0" xfId="0" applyFont="1"/>
    <xf numFmtId="0" fontId="15" fillId="4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6" fillId="0" borderId="0" xfId="0" applyFont="1"/>
    <xf numFmtId="0" fontId="0" fillId="5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3DB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zoomScale="110" zoomScaleNormal="110" workbookViewId="0"/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4" t="s">
        <v>199</v>
      </c>
    </row>
    <row r="3" spans="1:7" x14ac:dyDescent="0.3">
      <c r="A3" s="2" t="s">
        <v>1</v>
      </c>
      <c r="B3" s="54" t="s">
        <v>200</v>
      </c>
    </row>
    <row r="5" spans="1:7" x14ac:dyDescent="0.3">
      <c r="A5" s="2" t="s">
        <v>2</v>
      </c>
      <c r="B5" s="4">
        <v>3</v>
      </c>
      <c r="C5" s="25"/>
      <c r="D5" s="1" t="s">
        <v>9</v>
      </c>
      <c r="G5" s="1"/>
    </row>
    <row r="6" spans="1:7" x14ac:dyDescent="0.3">
      <c r="A6" s="2" t="s">
        <v>11</v>
      </c>
      <c r="B6" s="9">
        <v>8600</v>
      </c>
      <c r="D6" t="s">
        <v>6</v>
      </c>
      <c r="E6" s="6">
        <v>31</v>
      </c>
    </row>
    <row r="7" spans="1:7" x14ac:dyDescent="0.3">
      <c r="A7" s="2" t="s">
        <v>12</v>
      </c>
      <c r="B7" s="10">
        <v>121</v>
      </c>
      <c r="D7" t="s">
        <v>4</v>
      </c>
      <c r="E7" s="26">
        <f>B6</f>
        <v>8600</v>
      </c>
    </row>
    <row r="8" spans="1:7" x14ac:dyDescent="0.3">
      <c r="A8" s="2" t="s">
        <v>13</v>
      </c>
      <c r="B8" s="10">
        <v>35.9</v>
      </c>
      <c r="D8" t="s">
        <v>5</v>
      </c>
      <c r="E8" s="7">
        <v>60000</v>
      </c>
    </row>
    <row r="9" spans="1:7" x14ac:dyDescent="0.3">
      <c r="A9" s="2" t="s">
        <v>14</v>
      </c>
      <c r="B9" s="10">
        <v>35.9</v>
      </c>
      <c r="D9" t="s">
        <v>7</v>
      </c>
      <c r="E9" s="6">
        <v>600</v>
      </c>
    </row>
    <row r="10" spans="1:7" x14ac:dyDescent="0.3">
      <c r="A10" s="2" t="s">
        <v>3</v>
      </c>
      <c r="B10" s="5">
        <f xml:space="preserve"> E9+(E10-E9)*(E7-E6)/(E8-E6)</f>
        <v>657.15619736864051</v>
      </c>
      <c r="D10" t="s">
        <v>8</v>
      </c>
      <c r="E10" s="7">
        <v>1000</v>
      </c>
    </row>
    <row r="11" spans="1:7" x14ac:dyDescent="0.3">
      <c r="A11" s="2" t="s">
        <v>10</v>
      </c>
      <c r="B11" s="17">
        <f>SUM(B17:B23)</f>
        <v>656.85</v>
      </c>
    </row>
    <row r="12" spans="1:7" x14ac:dyDescent="0.3">
      <c r="A12" s="2" t="s">
        <v>128</v>
      </c>
      <c r="B12" s="17">
        <f>SUM(B10-B11)</f>
        <v>0.30619736864048264</v>
      </c>
    </row>
    <row r="13" spans="1:7" x14ac:dyDescent="0.3">
      <c r="A13" s="2" t="s">
        <v>15</v>
      </c>
      <c r="B13" s="5">
        <f>B6/B10</f>
        <v>13.086690857418356</v>
      </c>
      <c r="C13" s="12">
        <f>B6/B10</f>
        <v>13.086690857418356</v>
      </c>
    </row>
    <row r="14" spans="1:7" x14ac:dyDescent="0.3">
      <c r="B14" s="11" t="s">
        <v>16</v>
      </c>
      <c r="C14" s="11" t="s">
        <v>17</v>
      </c>
    </row>
    <row r="16" spans="1:7" x14ac:dyDescent="0.3">
      <c r="B16" s="11" t="s">
        <v>24</v>
      </c>
      <c r="C16" s="11" t="s">
        <v>131</v>
      </c>
      <c r="D16" s="11" t="s">
        <v>132</v>
      </c>
      <c r="E16" s="11" t="s">
        <v>133</v>
      </c>
    </row>
    <row r="17" spans="1:5" x14ac:dyDescent="0.3">
      <c r="A17" s="2" t="s">
        <v>18</v>
      </c>
      <c r="B17" s="17">
        <f>Hull!A7</f>
        <v>33</v>
      </c>
      <c r="C17" s="27">
        <f>Hull!A11</f>
        <v>0</v>
      </c>
      <c r="D17" s="8">
        <f>Hull!A13</f>
        <v>0</v>
      </c>
      <c r="E17" s="28"/>
    </row>
    <row r="18" spans="1:5" x14ac:dyDescent="0.3">
      <c r="A18" s="2" t="s">
        <v>25</v>
      </c>
      <c r="B18" s="17">
        <f>'Personnel Systems'!A7</f>
        <v>425.6</v>
      </c>
      <c r="C18" s="27">
        <f>'Personnel Systems'!A11</f>
        <v>8</v>
      </c>
      <c r="D18" s="8">
        <f>'Personnel Systems'!A13</f>
        <v>6</v>
      </c>
      <c r="E18" s="28"/>
    </row>
    <row r="19" spans="1:5" x14ac:dyDescent="0.3">
      <c r="A19" s="2" t="s">
        <v>45</v>
      </c>
      <c r="B19" s="17">
        <f>'Propulsion Systems'!A7</f>
        <v>9.5</v>
      </c>
      <c r="C19" s="27">
        <f>'Propulsion Systems'!A11</f>
        <v>8</v>
      </c>
      <c r="D19" s="8">
        <f>'Propulsion Systems'!A13</f>
        <v>1</v>
      </c>
      <c r="E19" s="28"/>
    </row>
    <row r="20" spans="1:5" x14ac:dyDescent="0.3">
      <c r="A20" s="2" t="s">
        <v>47</v>
      </c>
      <c r="B20" s="17">
        <f>'Power Systems'!A7</f>
        <v>122</v>
      </c>
      <c r="C20" s="27">
        <f>'Power Systems'!A11</f>
        <v>0</v>
      </c>
      <c r="D20" s="8">
        <f>'Power Systems'!A13</f>
        <v>0</v>
      </c>
      <c r="E20" s="28">
        <f>'Power Systems'!A15</f>
        <v>29</v>
      </c>
    </row>
    <row r="21" spans="1:5" x14ac:dyDescent="0.3">
      <c r="A21" s="2" t="s">
        <v>49</v>
      </c>
      <c r="B21" s="17">
        <f>'Operations Systems'!A7</f>
        <v>60.75</v>
      </c>
      <c r="C21" s="27">
        <f>'Operations Systems'!A11</f>
        <v>8</v>
      </c>
      <c r="D21" s="8">
        <f>'Operations Systems'!A13</f>
        <v>14</v>
      </c>
      <c r="E21" s="28"/>
    </row>
    <row r="22" spans="1:5" x14ac:dyDescent="0.3">
      <c r="A22" s="2" t="s">
        <v>66</v>
      </c>
      <c r="B22" s="17">
        <f>'Tactical Systems'!E62</f>
        <v>0</v>
      </c>
      <c r="C22" s="27">
        <f>'Tactical Systems'!A11</f>
        <v>0</v>
      </c>
      <c r="D22" s="8">
        <f>'Tactical Systems'!B12</f>
        <v>0</v>
      </c>
      <c r="E22" s="28"/>
    </row>
    <row r="23" spans="1:5" x14ac:dyDescent="0.3">
      <c r="A23" s="2" t="s">
        <v>125</v>
      </c>
      <c r="B23" s="17">
        <f>'Auxiliary Spacecraft Systems'!A7</f>
        <v>6</v>
      </c>
      <c r="C23" s="27">
        <f>'Auxiliary Spacecraft Systems'!A11</f>
        <v>0</v>
      </c>
      <c r="D23" s="8">
        <f>'Auxiliary Spacecraft Systems'!A13</f>
        <v>0</v>
      </c>
      <c r="E23" s="28"/>
    </row>
    <row r="24" spans="1:5" x14ac:dyDescent="0.3">
      <c r="A24" s="29" t="s">
        <v>135</v>
      </c>
      <c r="B24" s="30">
        <f>SUM(B17:B23)</f>
        <v>656.85</v>
      </c>
      <c r="C24" s="31">
        <f>SUM(C17:C23)</f>
        <v>24</v>
      </c>
      <c r="D24" s="31">
        <f>SUM(D17:D23)</f>
        <v>21</v>
      </c>
      <c r="E24" s="31">
        <f>SUM(E17:E23)</f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DD3C-0FEB-4D60-8E6F-4639F591ED41}">
  <sheetPr>
    <tabColor rgb="FF00B050"/>
  </sheetPr>
  <dimension ref="A1:H24"/>
  <sheetViews>
    <sheetView workbookViewId="0">
      <selection activeCell="E12" sqref="E12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9.77734375" style="4" customWidth="1"/>
    <col min="6" max="8" width="8.88671875" style="4" customWidth="1"/>
  </cols>
  <sheetData>
    <row r="1" spans="1:8" x14ac:dyDescent="0.3">
      <c r="A1" s="1" t="s">
        <v>137</v>
      </c>
      <c r="B1"/>
      <c r="C1"/>
      <c r="G1"/>
      <c r="H1"/>
    </row>
    <row r="2" spans="1:8" x14ac:dyDescent="0.3">
      <c r="B2"/>
      <c r="C2"/>
      <c r="F2" s="41" t="s">
        <v>20</v>
      </c>
      <c r="G2"/>
      <c r="H2"/>
    </row>
    <row r="3" spans="1:8" x14ac:dyDescent="0.3">
      <c r="A3" s="35" t="str">
        <f>Overview!B2</f>
        <v>Columbus</v>
      </c>
      <c r="B3"/>
      <c r="C3" s="34" t="s">
        <v>18</v>
      </c>
      <c r="D3" s="14"/>
      <c r="E3" s="13"/>
      <c r="G3"/>
      <c r="H3"/>
    </row>
    <row r="4" spans="1:8" x14ac:dyDescent="0.3">
      <c r="A4" s="15" t="s">
        <v>130</v>
      </c>
      <c r="B4"/>
      <c r="C4" t="s">
        <v>138</v>
      </c>
      <c r="F4" s="33">
        <v>12</v>
      </c>
      <c r="G4"/>
      <c r="H4"/>
    </row>
    <row r="5" spans="1:8" x14ac:dyDescent="0.3">
      <c r="A5" s="35">
        <f>Overview!B5</f>
        <v>3</v>
      </c>
      <c r="B5"/>
      <c r="C5" t="s">
        <v>139</v>
      </c>
      <c r="F5" s="33">
        <v>12</v>
      </c>
      <c r="G5"/>
      <c r="H5"/>
    </row>
    <row r="6" spans="1:8" x14ac:dyDescent="0.3">
      <c r="A6" s="15" t="s">
        <v>144</v>
      </c>
      <c r="B6"/>
      <c r="C6"/>
      <c r="G6"/>
      <c r="H6"/>
    </row>
    <row r="7" spans="1:8" x14ac:dyDescent="0.3">
      <c r="A7" s="19">
        <f>SUM(F4:F15)</f>
        <v>33</v>
      </c>
      <c r="B7"/>
      <c r="C7" s="34" t="s">
        <v>21</v>
      </c>
      <c r="D7" s="14"/>
      <c r="E7" s="13"/>
      <c r="G7"/>
      <c r="H7"/>
    </row>
    <row r="8" spans="1:8" x14ac:dyDescent="0.3">
      <c r="B8"/>
      <c r="C8" t="s">
        <v>140</v>
      </c>
      <c r="D8" s="3" t="s">
        <v>22</v>
      </c>
      <c r="E8" s="59">
        <f>SUM(E9,E10)</f>
        <v>6</v>
      </c>
      <c r="F8" s="33">
        <v>6</v>
      </c>
      <c r="G8"/>
      <c r="H8"/>
    </row>
    <row r="9" spans="1:8" x14ac:dyDescent="0.3">
      <c r="B9"/>
      <c r="C9"/>
      <c r="D9" s="22" t="s">
        <v>141</v>
      </c>
      <c r="E9" s="15">
        <v>2</v>
      </c>
      <c r="G9"/>
      <c r="H9"/>
    </row>
    <row r="10" spans="1:8" x14ac:dyDescent="0.3">
      <c r="A10" s="39" t="s">
        <v>131</v>
      </c>
      <c r="B10"/>
      <c r="C10"/>
      <c r="D10" s="22" t="s">
        <v>142</v>
      </c>
      <c r="E10" s="15">
        <v>4</v>
      </c>
      <c r="G10"/>
      <c r="H10"/>
    </row>
    <row r="11" spans="1:8" x14ac:dyDescent="0.3">
      <c r="A11" s="55"/>
      <c r="B11"/>
      <c r="C11" t="s">
        <v>143</v>
      </c>
      <c r="D11" s="3" t="s">
        <v>22</v>
      </c>
      <c r="E11" s="59">
        <f>SUM(E12,E13)</f>
        <v>4</v>
      </c>
      <c r="F11" s="33">
        <v>3</v>
      </c>
      <c r="G11"/>
      <c r="H11"/>
    </row>
    <row r="12" spans="1:8" x14ac:dyDescent="0.3">
      <c r="A12" s="40" t="s">
        <v>132</v>
      </c>
      <c r="B12"/>
      <c r="C12"/>
      <c r="D12" s="22" t="s">
        <v>141</v>
      </c>
      <c r="E12" s="15">
        <v>2</v>
      </c>
      <c r="G12"/>
      <c r="H12"/>
    </row>
    <row r="13" spans="1:8" x14ac:dyDescent="0.3">
      <c r="A13" s="56"/>
      <c r="B13"/>
      <c r="C13"/>
      <c r="D13" s="22" t="s">
        <v>142</v>
      </c>
      <c r="E13" s="15">
        <v>2</v>
      </c>
      <c r="G13"/>
      <c r="H13"/>
    </row>
    <row r="14" spans="1:8" x14ac:dyDescent="0.3">
      <c r="B14"/>
      <c r="C14"/>
      <c r="G14"/>
      <c r="H14"/>
    </row>
    <row r="15" spans="1:8" x14ac:dyDescent="0.3">
      <c r="B15"/>
      <c r="C15" s="34" t="s">
        <v>23</v>
      </c>
      <c r="F15" s="4" t="s">
        <v>64</v>
      </c>
      <c r="G15"/>
      <c r="H15"/>
    </row>
    <row r="16" spans="1:8" x14ac:dyDescent="0.3">
      <c r="B16"/>
      <c r="C16"/>
      <c r="G16"/>
      <c r="H16"/>
    </row>
    <row r="17" spans="2:8" x14ac:dyDescent="0.3">
      <c r="B17"/>
      <c r="C17"/>
      <c r="G17"/>
      <c r="H17"/>
    </row>
    <row r="18" spans="2:8" x14ac:dyDescent="0.3">
      <c r="B18" s="20"/>
      <c r="C18"/>
      <c r="G18"/>
      <c r="H18"/>
    </row>
    <row r="19" spans="2:8" x14ac:dyDescent="0.3">
      <c r="B19"/>
      <c r="C19"/>
      <c r="G19"/>
      <c r="H19"/>
    </row>
    <row r="20" spans="2:8" x14ac:dyDescent="0.3">
      <c r="B20"/>
      <c r="C20"/>
      <c r="G20"/>
      <c r="H20"/>
    </row>
    <row r="21" spans="2:8" x14ac:dyDescent="0.3">
      <c r="C21"/>
    </row>
    <row r="22" spans="2:8" x14ac:dyDescent="0.3">
      <c r="C22"/>
    </row>
    <row r="23" spans="2:8" x14ac:dyDescent="0.3">
      <c r="C23"/>
    </row>
    <row r="24" spans="2:8" x14ac:dyDescent="0.3">
      <c r="C2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sheetPr>
    <tabColor rgb="FF00B050"/>
  </sheetPr>
  <dimension ref="A1:G36"/>
  <sheetViews>
    <sheetView workbookViewId="0">
      <selection activeCell="E35" sqref="E35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25</v>
      </c>
    </row>
    <row r="2" spans="1:7" x14ac:dyDescent="0.3">
      <c r="F2" s="42" t="s">
        <v>146</v>
      </c>
      <c r="G2" s="42" t="s">
        <v>20</v>
      </c>
    </row>
    <row r="3" spans="1:7" x14ac:dyDescent="0.3">
      <c r="A3" s="35" t="str">
        <f>Overview!B2</f>
        <v>Columbus</v>
      </c>
      <c r="C3" s="34" t="s">
        <v>26</v>
      </c>
      <c r="E3" s="4">
        <v>40</v>
      </c>
    </row>
    <row r="4" spans="1:7" x14ac:dyDescent="0.3">
      <c r="A4" s="15" t="s">
        <v>130</v>
      </c>
    </row>
    <row r="5" spans="1:7" x14ac:dyDescent="0.3">
      <c r="A5" s="35">
        <f>Overview!B5</f>
        <v>3</v>
      </c>
      <c r="C5" s="34" t="s">
        <v>27</v>
      </c>
    </row>
    <row r="6" spans="1:7" x14ac:dyDescent="0.3">
      <c r="A6" s="15" t="s">
        <v>144</v>
      </c>
      <c r="C6" s="24" t="s">
        <v>28</v>
      </c>
      <c r="G6" s="33"/>
    </row>
    <row r="7" spans="1:7" x14ac:dyDescent="0.3">
      <c r="A7" s="19">
        <f>SUM(G6:G36)</f>
        <v>425.6</v>
      </c>
      <c r="C7" s="24" t="s">
        <v>29</v>
      </c>
      <c r="E7" s="4">
        <v>35</v>
      </c>
      <c r="G7" s="33">
        <v>2</v>
      </c>
    </row>
    <row r="8" spans="1:7" x14ac:dyDescent="0.3">
      <c r="C8" s="24" t="s">
        <v>30</v>
      </c>
      <c r="G8" s="33"/>
    </row>
    <row r="9" spans="1:7" x14ac:dyDescent="0.3">
      <c r="C9" s="24" t="s">
        <v>31</v>
      </c>
      <c r="E9" s="4">
        <v>5</v>
      </c>
      <c r="G9" s="33">
        <v>1</v>
      </c>
    </row>
    <row r="10" spans="1:7" x14ac:dyDescent="0.3">
      <c r="A10" s="39" t="s">
        <v>131</v>
      </c>
      <c r="C10" s="24" t="s">
        <v>32</v>
      </c>
      <c r="G10" s="33"/>
    </row>
    <row r="11" spans="1:7" x14ac:dyDescent="0.3">
      <c r="A11" s="36">
        <f>SUM(F15,F16,F18,F25,F32)</f>
        <v>8</v>
      </c>
      <c r="C11" s="24" t="s">
        <v>33</v>
      </c>
      <c r="G11" s="33"/>
    </row>
    <row r="12" spans="1:7" x14ac:dyDescent="0.3">
      <c r="A12" s="40" t="s">
        <v>132</v>
      </c>
      <c r="C12" s="24" t="s">
        <v>34</v>
      </c>
      <c r="E12" s="4">
        <v>40</v>
      </c>
      <c r="G12" s="33">
        <v>1</v>
      </c>
    </row>
    <row r="13" spans="1:7" x14ac:dyDescent="0.3">
      <c r="A13" s="38">
        <f>SUM(F22,F23,F27,F30)</f>
        <v>6</v>
      </c>
    </row>
    <row r="14" spans="1:7" x14ac:dyDescent="0.3">
      <c r="C14" s="34" t="s">
        <v>145</v>
      </c>
    </row>
    <row r="15" spans="1:7" x14ac:dyDescent="0.3">
      <c r="A15" s="4"/>
      <c r="C15" s="24" t="s">
        <v>35</v>
      </c>
      <c r="F15" s="27">
        <v>4</v>
      </c>
      <c r="G15" s="33">
        <v>12</v>
      </c>
    </row>
    <row r="16" spans="1:7" x14ac:dyDescent="0.3">
      <c r="C16" s="43" t="s">
        <v>36</v>
      </c>
      <c r="F16" s="27">
        <v>2</v>
      </c>
      <c r="G16" s="33">
        <v>6</v>
      </c>
    </row>
    <row r="17" spans="2:7" x14ac:dyDescent="0.3">
      <c r="C17" t="s">
        <v>37</v>
      </c>
      <c r="E17" s="4" t="s">
        <v>147</v>
      </c>
      <c r="G17" s="33">
        <v>6</v>
      </c>
    </row>
    <row r="18" spans="2:7" x14ac:dyDescent="0.3">
      <c r="B18" s="20"/>
      <c r="C18" t="s">
        <v>38</v>
      </c>
      <c r="E18" s="4" t="s">
        <v>64</v>
      </c>
      <c r="F18" s="27"/>
      <c r="G18" s="33"/>
    </row>
    <row r="19" spans="2:7" x14ac:dyDescent="0.3">
      <c r="C19" t="s">
        <v>39</v>
      </c>
      <c r="E19" s="4" t="s">
        <v>201</v>
      </c>
      <c r="G19" s="33">
        <v>27.6</v>
      </c>
    </row>
    <row r="21" spans="2:7" x14ac:dyDescent="0.3">
      <c r="C21" s="34" t="s">
        <v>42</v>
      </c>
    </row>
    <row r="22" spans="2:7" x14ac:dyDescent="0.3">
      <c r="C22" t="s">
        <v>40</v>
      </c>
      <c r="E22" s="4" t="s">
        <v>148</v>
      </c>
      <c r="F22" s="44">
        <v>0</v>
      </c>
      <c r="G22" s="33">
        <v>2</v>
      </c>
    </row>
    <row r="23" spans="2:7" x14ac:dyDescent="0.3">
      <c r="C23" t="s">
        <v>41</v>
      </c>
      <c r="E23" s="4" t="s">
        <v>64</v>
      </c>
      <c r="F23" s="44">
        <v>0</v>
      </c>
      <c r="G23" s="33"/>
    </row>
    <row r="25" spans="2:7" x14ac:dyDescent="0.3">
      <c r="C25" s="34" t="s">
        <v>149</v>
      </c>
      <c r="E25" s="4" t="s">
        <v>150</v>
      </c>
      <c r="F25" s="27">
        <v>1</v>
      </c>
      <c r="G25" s="33">
        <v>5</v>
      </c>
    </row>
    <row r="27" spans="2:7" x14ac:dyDescent="0.3">
      <c r="C27" s="34" t="s">
        <v>43</v>
      </c>
      <c r="E27" s="4" t="s">
        <v>202</v>
      </c>
      <c r="F27" s="8">
        <v>6</v>
      </c>
      <c r="G27" s="33">
        <v>18</v>
      </c>
    </row>
    <row r="28" spans="2:7" x14ac:dyDescent="0.3">
      <c r="E28" s="4" t="s">
        <v>151</v>
      </c>
    </row>
    <row r="30" spans="2:7" x14ac:dyDescent="0.3">
      <c r="C30" s="34" t="s">
        <v>152</v>
      </c>
      <c r="E30" s="4" t="s">
        <v>153</v>
      </c>
      <c r="F30" s="8">
        <v>0</v>
      </c>
      <c r="G30" s="33">
        <v>1</v>
      </c>
    </row>
    <row r="32" spans="2:7" x14ac:dyDescent="0.3">
      <c r="C32" s="34" t="s">
        <v>154</v>
      </c>
      <c r="F32" s="27">
        <v>1</v>
      </c>
      <c r="G32" s="33">
        <v>3</v>
      </c>
    </row>
    <row r="34" spans="3:7" x14ac:dyDescent="0.3">
      <c r="C34" s="34" t="s">
        <v>155</v>
      </c>
      <c r="E34" s="53" t="s">
        <v>216</v>
      </c>
      <c r="G34" s="33">
        <v>341</v>
      </c>
    </row>
    <row r="36" spans="3:7" x14ac:dyDescent="0.3">
      <c r="C36" s="34" t="s">
        <v>44</v>
      </c>
      <c r="E36" s="18" t="s">
        <v>64</v>
      </c>
      <c r="G36" s="33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sheetPr>
    <tabColor rgb="FF00B050"/>
  </sheetPr>
  <dimension ref="A1:G15"/>
  <sheetViews>
    <sheetView workbookViewId="0">
      <selection activeCell="C5" sqref="C5"/>
    </sheetView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2.88671875" style="4" customWidth="1"/>
    <col min="6" max="6" width="8.88671875" style="4" customWidth="1"/>
    <col min="7" max="7" width="8.88671875" style="4"/>
  </cols>
  <sheetData>
    <row r="1" spans="1:7" x14ac:dyDescent="0.3">
      <c r="A1" s="1" t="s">
        <v>45</v>
      </c>
    </row>
    <row r="2" spans="1:7" x14ac:dyDescent="0.3">
      <c r="F2" s="42" t="s">
        <v>146</v>
      </c>
      <c r="G2" s="42" t="s">
        <v>20</v>
      </c>
    </row>
    <row r="3" spans="1:7" x14ac:dyDescent="0.3">
      <c r="A3" s="35" t="str">
        <f>Overview!B2</f>
        <v>Columbus</v>
      </c>
      <c r="C3" s="34" t="s">
        <v>156</v>
      </c>
      <c r="E3" s="4" t="s">
        <v>203</v>
      </c>
      <c r="F3" s="27">
        <v>6</v>
      </c>
      <c r="G3" s="33">
        <v>5</v>
      </c>
    </row>
    <row r="4" spans="1:7" x14ac:dyDescent="0.3">
      <c r="A4" s="15" t="s">
        <v>130</v>
      </c>
      <c r="C4" t="s">
        <v>157</v>
      </c>
    </row>
    <row r="5" spans="1:7" x14ac:dyDescent="0.3">
      <c r="A5" s="35">
        <f>Overview!B5</f>
        <v>3</v>
      </c>
      <c r="C5" s="43" t="s">
        <v>204</v>
      </c>
    </row>
    <row r="6" spans="1:7" x14ac:dyDescent="0.3">
      <c r="A6" s="15" t="s">
        <v>144</v>
      </c>
    </row>
    <row r="7" spans="1:7" x14ac:dyDescent="0.3">
      <c r="A7" s="19">
        <f>SUM(G3,G7,G9)</f>
        <v>9.5</v>
      </c>
      <c r="C7" s="34" t="s">
        <v>46</v>
      </c>
      <c r="E7" s="45" t="s">
        <v>158</v>
      </c>
      <c r="F7" s="27">
        <v>2</v>
      </c>
      <c r="G7" s="33">
        <v>3</v>
      </c>
    </row>
    <row r="9" spans="1:7" x14ac:dyDescent="0.3">
      <c r="C9" s="34" t="s">
        <v>159</v>
      </c>
      <c r="E9" s="45" t="s">
        <v>160</v>
      </c>
      <c r="F9" s="8">
        <v>1</v>
      </c>
      <c r="G9" s="33">
        <v>1.5</v>
      </c>
    </row>
    <row r="10" spans="1:7" x14ac:dyDescent="0.3">
      <c r="A10" s="39" t="s">
        <v>131</v>
      </c>
    </row>
    <row r="11" spans="1:7" x14ac:dyDescent="0.3">
      <c r="A11" s="36">
        <f>SUM(F3,F7)</f>
        <v>8</v>
      </c>
    </row>
    <row r="12" spans="1:7" x14ac:dyDescent="0.3">
      <c r="A12" s="40" t="s">
        <v>132</v>
      </c>
    </row>
    <row r="13" spans="1:7" x14ac:dyDescent="0.3">
      <c r="A13" s="38">
        <f>SUM(F9)</f>
        <v>1</v>
      </c>
    </row>
    <row r="14" spans="1:7" x14ac:dyDescent="0.3">
      <c r="A14" t="s">
        <v>161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sheetPr>
    <tabColor rgb="FF00B050"/>
  </sheetPr>
  <dimension ref="A1:O17"/>
  <sheetViews>
    <sheetView workbookViewId="0">
      <selection activeCell="A15" sqref="A15"/>
    </sheetView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15" x14ac:dyDescent="0.3">
      <c r="A1" s="1" t="s">
        <v>47</v>
      </c>
    </row>
    <row r="2" spans="1:15" x14ac:dyDescent="0.3">
      <c r="F2" s="42" t="s">
        <v>146</v>
      </c>
      <c r="G2" s="42" t="s">
        <v>20</v>
      </c>
    </row>
    <row r="3" spans="1:15" x14ac:dyDescent="0.3">
      <c r="A3" s="35" t="str">
        <f>Overview!B2</f>
        <v>Columbus</v>
      </c>
      <c r="C3" s="34" t="s">
        <v>156</v>
      </c>
      <c r="E3" s="45" t="s">
        <v>162</v>
      </c>
      <c r="F3" s="28">
        <v>6</v>
      </c>
      <c r="G3" s="50"/>
    </row>
    <row r="4" spans="1:15" x14ac:dyDescent="0.3">
      <c r="A4" s="15" t="s">
        <v>130</v>
      </c>
    </row>
    <row r="5" spans="1:15" x14ac:dyDescent="0.3">
      <c r="A5" s="35">
        <f>Overview!B5</f>
        <v>3</v>
      </c>
      <c r="C5" s="34" t="s">
        <v>163</v>
      </c>
      <c r="E5" s="45" t="s">
        <v>215</v>
      </c>
      <c r="F5" s="28">
        <v>18</v>
      </c>
      <c r="G5" s="33">
        <v>90</v>
      </c>
    </row>
    <row r="6" spans="1:15" ht="15" thickBot="1" x14ac:dyDescent="0.35">
      <c r="A6" s="15" t="s">
        <v>144</v>
      </c>
    </row>
    <row r="7" spans="1:15" ht="15" thickBot="1" x14ac:dyDescent="0.35">
      <c r="A7" s="19">
        <f>SUM(G5,G7,G9,G12)</f>
        <v>122</v>
      </c>
      <c r="C7" s="34" t="s">
        <v>164</v>
      </c>
      <c r="E7" s="45" t="s">
        <v>212</v>
      </c>
      <c r="F7" s="58">
        <v>5</v>
      </c>
      <c r="G7" s="33">
        <v>5</v>
      </c>
    </row>
    <row r="9" spans="1:15" x14ac:dyDescent="0.3">
      <c r="A9" t="s">
        <v>134</v>
      </c>
      <c r="C9" s="34" t="s">
        <v>48</v>
      </c>
      <c r="G9" s="33">
        <v>9</v>
      </c>
    </row>
    <row r="10" spans="1:15" x14ac:dyDescent="0.3">
      <c r="A10" s="39" t="s">
        <v>131</v>
      </c>
      <c r="C10" s="43" t="s">
        <v>165</v>
      </c>
      <c r="F10" s="32">
        <v>18</v>
      </c>
    </row>
    <row r="11" spans="1:15" x14ac:dyDescent="0.3">
      <c r="A11" s="36"/>
    </row>
    <row r="12" spans="1:15" x14ac:dyDescent="0.3">
      <c r="A12" s="40" t="s">
        <v>132</v>
      </c>
      <c r="C12" s="34" t="s">
        <v>166</v>
      </c>
      <c r="E12" s="45" t="s">
        <v>213</v>
      </c>
      <c r="G12" s="33">
        <v>18</v>
      </c>
      <c r="H12" s="60"/>
      <c r="I12" s="60"/>
      <c r="J12" s="60"/>
      <c r="K12" s="60"/>
      <c r="L12" s="60"/>
      <c r="M12" s="60"/>
      <c r="N12" s="60"/>
      <c r="O12" s="60"/>
    </row>
    <row r="13" spans="1:15" x14ac:dyDescent="0.3">
      <c r="A13" s="37"/>
    </row>
    <row r="14" spans="1:15" x14ac:dyDescent="0.3">
      <c r="A14" s="46" t="s">
        <v>133</v>
      </c>
      <c r="C14" s="34" t="s">
        <v>167</v>
      </c>
      <c r="E14" s="49">
        <f>SUM(F3,F5)</f>
        <v>24</v>
      </c>
    </row>
    <row r="15" spans="1:15" x14ac:dyDescent="0.3">
      <c r="A15" s="49">
        <f>SUM(F3,F5,F7)</f>
        <v>29</v>
      </c>
    </row>
    <row r="16" spans="1:15" x14ac:dyDescent="0.3">
      <c r="A16" s="47" t="s">
        <v>136</v>
      </c>
    </row>
    <row r="17" spans="1:1" x14ac:dyDescent="0.3">
      <c r="A17" s="48">
        <f>SUM(F10)</f>
        <v>18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sheetPr>
    <tabColor rgb="FF00B050"/>
  </sheetPr>
  <dimension ref="A1:O50"/>
  <sheetViews>
    <sheetView topLeftCell="A13" zoomScaleNormal="100" workbookViewId="0">
      <selection activeCell="E50" sqref="E50"/>
    </sheetView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15" x14ac:dyDescent="0.3">
      <c r="A1" s="1" t="s">
        <v>49</v>
      </c>
    </row>
    <row r="2" spans="1:15" x14ac:dyDescent="0.3">
      <c r="F2" s="42" t="s">
        <v>146</v>
      </c>
      <c r="G2" s="42" t="s">
        <v>20</v>
      </c>
    </row>
    <row r="3" spans="1:15" x14ac:dyDescent="0.3">
      <c r="A3" s="35" t="str">
        <f>Overview!B2</f>
        <v>Columbus</v>
      </c>
      <c r="C3" s="34" t="s">
        <v>50</v>
      </c>
      <c r="E3" s="45" t="s">
        <v>168</v>
      </c>
      <c r="G3" s="33">
        <v>6</v>
      </c>
    </row>
    <row r="4" spans="1:15" x14ac:dyDescent="0.3">
      <c r="A4" s="15" t="s">
        <v>130</v>
      </c>
      <c r="C4" s="43" t="s">
        <v>169</v>
      </c>
    </row>
    <row r="5" spans="1:15" x14ac:dyDescent="0.3">
      <c r="A5" s="35">
        <f>Overview!B5</f>
        <v>3</v>
      </c>
    </row>
    <row r="6" spans="1:15" x14ac:dyDescent="0.3">
      <c r="A6" s="15" t="s">
        <v>144</v>
      </c>
      <c r="C6" s="34" t="s">
        <v>51</v>
      </c>
    </row>
    <row r="7" spans="1:15" x14ac:dyDescent="0.3">
      <c r="A7" s="19">
        <f>SUM(G3:G50)</f>
        <v>60.75</v>
      </c>
      <c r="C7" s="51" t="s">
        <v>170</v>
      </c>
      <c r="E7" s="4" t="s">
        <v>171</v>
      </c>
      <c r="F7" s="27">
        <v>1</v>
      </c>
      <c r="G7" s="33">
        <v>1.5</v>
      </c>
    </row>
    <row r="8" spans="1:15" x14ac:dyDescent="0.3">
      <c r="C8" s="51" t="s">
        <v>172</v>
      </c>
      <c r="E8" s="4" t="s">
        <v>214</v>
      </c>
      <c r="F8" s="8">
        <v>1</v>
      </c>
      <c r="G8" s="33">
        <v>1.5</v>
      </c>
    </row>
    <row r="9" spans="1:15" x14ac:dyDescent="0.3">
      <c r="A9" t="s">
        <v>134</v>
      </c>
      <c r="C9" s="43" t="s">
        <v>173</v>
      </c>
      <c r="E9" s="4" t="s">
        <v>64</v>
      </c>
      <c r="F9" s="27"/>
      <c r="G9" s="33"/>
    </row>
    <row r="10" spans="1:15" x14ac:dyDescent="0.3">
      <c r="A10" s="39" t="s">
        <v>131</v>
      </c>
      <c r="C10" s="43" t="s">
        <v>174</v>
      </c>
      <c r="E10" s="45" t="s">
        <v>129</v>
      </c>
      <c r="G10" s="33">
        <v>9</v>
      </c>
    </row>
    <row r="11" spans="1:15" x14ac:dyDescent="0.3">
      <c r="A11" s="36">
        <f>SUM(F7,F9,F12,F15,F22,F26,F34,F37,F39)</f>
        <v>8</v>
      </c>
    </row>
    <row r="12" spans="1:15" x14ac:dyDescent="0.3">
      <c r="A12" s="40" t="s">
        <v>132</v>
      </c>
      <c r="C12" s="34" t="s">
        <v>52</v>
      </c>
      <c r="E12" s="4" t="s">
        <v>64</v>
      </c>
      <c r="F12" s="27"/>
      <c r="G12" s="33"/>
      <c r="I12" s="60"/>
      <c r="J12" s="60"/>
      <c r="K12" s="60"/>
      <c r="L12" s="60"/>
      <c r="M12" s="60"/>
      <c r="N12" s="60"/>
      <c r="O12" s="60"/>
    </row>
    <row r="13" spans="1:15" x14ac:dyDescent="0.3">
      <c r="A13" s="37">
        <f>SUM(F8,F29,F32,F35,F38,F42,F46,F48)</f>
        <v>14</v>
      </c>
    </row>
    <row r="14" spans="1:15" x14ac:dyDescent="0.3">
      <c r="A14" t="s">
        <v>161</v>
      </c>
      <c r="C14" s="34" t="s">
        <v>53</v>
      </c>
    </row>
    <row r="15" spans="1:15" x14ac:dyDescent="0.3">
      <c r="C15" s="43" t="s">
        <v>54</v>
      </c>
      <c r="F15" s="27">
        <v>1</v>
      </c>
      <c r="G15" s="33">
        <v>1</v>
      </c>
    </row>
    <row r="16" spans="1:15" x14ac:dyDescent="0.3">
      <c r="D16" s="43" t="s">
        <v>175</v>
      </c>
      <c r="E16" s="45" t="s">
        <v>181</v>
      </c>
    </row>
    <row r="17" spans="3:7" x14ac:dyDescent="0.3">
      <c r="D17" s="43" t="s">
        <v>176</v>
      </c>
      <c r="E17" s="4" t="s">
        <v>64</v>
      </c>
    </row>
    <row r="18" spans="3:7" x14ac:dyDescent="0.3">
      <c r="D18" s="43" t="s">
        <v>177</v>
      </c>
      <c r="E18" s="45" t="s">
        <v>198</v>
      </c>
    </row>
    <row r="19" spans="3:7" x14ac:dyDescent="0.3">
      <c r="D19" s="43" t="s">
        <v>178</v>
      </c>
      <c r="E19" s="45" t="s">
        <v>182</v>
      </c>
    </row>
    <row r="20" spans="3:7" x14ac:dyDescent="0.3">
      <c r="D20" s="43" t="s">
        <v>179</v>
      </c>
      <c r="E20" s="45" t="s">
        <v>183</v>
      </c>
    </row>
    <row r="21" spans="3:7" x14ac:dyDescent="0.3">
      <c r="D21" s="43" t="s">
        <v>180</v>
      </c>
      <c r="E21" s="4" t="s">
        <v>184</v>
      </c>
    </row>
    <row r="22" spans="3:7" x14ac:dyDescent="0.3">
      <c r="C22" s="43" t="s">
        <v>55</v>
      </c>
      <c r="F22" s="27">
        <v>1</v>
      </c>
      <c r="G22" s="33">
        <v>6</v>
      </c>
    </row>
    <row r="23" spans="3:7" x14ac:dyDescent="0.3">
      <c r="D23" s="43" t="s">
        <v>178</v>
      </c>
      <c r="E23" s="45" t="s">
        <v>182</v>
      </c>
    </row>
    <row r="24" spans="3:7" x14ac:dyDescent="0.3">
      <c r="D24" s="43" t="s">
        <v>179</v>
      </c>
      <c r="E24" s="45" t="s">
        <v>185</v>
      </c>
    </row>
    <row r="25" spans="3:7" x14ac:dyDescent="0.3">
      <c r="D25" s="43" t="s">
        <v>180</v>
      </c>
      <c r="E25" s="45" t="s">
        <v>184</v>
      </c>
    </row>
    <row r="26" spans="3:7" x14ac:dyDescent="0.3">
      <c r="C26" s="43" t="s">
        <v>56</v>
      </c>
      <c r="F26" s="27">
        <v>1</v>
      </c>
      <c r="G26" s="33">
        <v>6</v>
      </c>
    </row>
    <row r="27" spans="3:7" x14ac:dyDescent="0.3">
      <c r="D27" s="43" t="s">
        <v>178</v>
      </c>
      <c r="E27" s="45" t="s">
        <v>182</v>
      </c>
    </row>
    <row r="28" spans="3:7" x14ac:dyDescent="0.3">
      <c r="D28" s="43" t="s">
        <v>179</v>
      </c>
      <c r="E28" s="45" t="s">
        <v>185</v>
      </c>
    </row>
    <row r="29" spans="3:7" x14ac:dyDescent="0.3">
      <c r="C29" s="43" t="s">
        <v>57</v>
      </c>
      <c r="E29" s="45" t="s">
        <v>205</v>
      </c>
      <c r="F29" s="8">
        <v>5</v>
      </c>
      <c r="G29" s="33">
        <v>1.5</v>
      </c>
    </row>
    <row r="31" spans="3:7" x14ac:dyDescent="0.3">
      <c r="C31" s="34" t="s">
        <v>58</v>
      </c>
    </row>
    <row r="32" spans="3:7" x14ac:dyDescent="0.3">
      <c r="C32" s="43" t="s">
        <v>59</v>
      </c>
      <c r="E32" s="45" t="s">
        <v>206</v>
      </c>
      <c r="F32" s="8">
        <v>1</v>
      </c>
      <c r="G32" s="33">
        <v>4</v>
      </c>
    </row>
    <row r="33" spans="3:7" x14ac:dyDescent="0.3">
      <c r="C33" s="43" t="s">
        <v>60</v>
      </c>
    </row>
    <row r="34" spans="3:7" x14ac:dyDescent="0.3">
      <c r="D34" t="s">
        <v>186</v>
      </c>
      <c r="E34" s="45" t="s">
        <v>188</v>
      </c>
      <c r="F34" s="27">
        <v>0</v>
      </c>
      <c r="G34" s="33">
        <v>1</v>
      </c>
    </row>
    <row r="35" spans="3:7" x14ac:dyDescent="0.3">
      <c r="D35" t="s">
        <v>187</v>
      </c>
      <c r="E35" s="4">
        <v>1</v>
      </c>
      <c r="F35" s="8">
        <v>0</v>
      </c>
      <c r="G35" s="33">
        <v>0</v>
      </c>
    </row>
    <row r="36" spans="3:7" x14ac:dyDescent="0.3">
      <c r="C36" s="43" t="s">
        <v>189</v>
      </c>
    </row>
    <row r="37" spans="3:7" x14ac:dyDescent="0.3">
      <c r="D37" t="s">
        <v>186</v>
      </c>
      <c r="E37" s="4" t="s">
        <v>207</v>
      </c>
      <c r="F37" s="27">
        <v>3</v>
      </c>
      <c r="G37" s="33">
        <v>6</v>
      </c>
    </row>
    <row r="38" spans="3:7" x14ac:dyDescent="0.3">
      <c r="D38" t="s">
        <v>187</v>
      </c>
      <c r="E38" s="4" t="s">
        <v>190</v>
      </c>
      <c r="F38" s="8">
        <v>2</v>
      </c>
      <c r="G38" s="33">
        <v>1.5</v>
      </c>
    </row>
    <row r="39" spans="3:7" x14ac:dyDescent="0.3">
      <c r="C39" s="43" t="s">
        <v>61</v>
      </c>
      <c r="F39" s="27">
        <v>1</v>
      </c>
      <c r="G39" s="33">
        <v>0.75</v>
      </c>
    </row>
    <row r="41" spans="3:7" x14ac:dyDescent="0.3">
      <c r="C41" s="34" t="s">
        <v>62</v>
      </c>
    </row>
    <row r="42" spans="3:7" x14ac:dyDescent="0.3">
      <c r="C42" s="52" t="s">
        <v>208</v>
      </c>
      <c r="F42" s="8">
        <v>2</v>
      </c>
      <c r="G42" s="33">
        <v>1</v>
      </c>
    </row>
    <row r="43" spans="3:7" x14ac:dyDescent="0.3">
      <c r="D43" t="s">
        <v>191</v>
      </c>
      <c r="E43" s="4">
        <v>1</v>
      </c>
    </row>
    <row r="44" spans="3:7" x14ac:dyDescent="0.3">
      <c r="D44" t="s">
        <v>192</v>
      </c>
      <c r="E44" s="4" t="s">
        <v>194</v>
      </c>
    </row>
    <row r="45" spans="3:7" x14ac:dyDescent="0.3">
      <c r="D45" t="s">
        <v>193</v>
      </c>
      <c r="E45" s="4" t="s">
        <v>195</v>
      </c>
    </row>
    <row r="46" spans="3:7" x14ac:dyDescent="0.3">
      <c r="C46" s="43" t="s">
        <v>63</v>
      </c>
      <c r="F46" s="8">
        <v>2</v>
      </c>
      <c r="G46" s="33">
        <v>1</v>
      </c>
    </row>
    <row r="48" spans="3:7" x14ac:dyDescent="0.3">
      <c r="C48" s="34" t="s">
        <v>65</v>
      </c>
      <c r="E48" s="4" t="s">
        <v>210</v>
      </c>
      <c r="F48" s="8">
        <v>1</v>
      </c>
      <c r="G48" s="33">
        <v>8</v>
      </c>
    </row>
    <row r="49" spans="3:7" x14ac:dyDescent="0.3">
      <c r="C49" t="s">
        <v>196</v>
      </c>
      <c r="E49" s="4" t="s">
        <v>211</v>
      </c>
      <c r="G49" s="33">
        <v>2</v>
      </c>
    </row>
    <row r="50" spans="3:7" x14ac:dyDescent="0.3">
      <c r="C50" s="43" t="s">
        <v>197</v>
      </c>
      <c r="E50" s="45" t="s">
        <v>209</v>
      </c>
      <c r="G50" s="33">
        <v>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sheetPr>
    <tabColor rgb="FF00B050"/>
  </sheetPr>
  <dimension ref="A1:E62"/>
  <sheetViews>
    <sheetView workbookViewId="0"/>
  </sheetViews>
  <sheetFormatPr defaultRowHeight="14.4" x14ac:dyDescent="0.3"/>
  <cols>
    <col min="1" max="1" width="15.33203125" customWidth="1"/>
    <col min="2" max="2" width="41.5546875" style="3" customWidth="1"/>
    <col min="3" max="3" width="33.44140625" style="15" customWidth="1"/>
    <col min="4" max="4" width="26.5546875" customWidth="1"/>
    <col min="5" max="5" width="5.5546875" bestFit="1" customWidth="1"/>
  </cols>
  <sheetData>
    <row r="1" spans="1:5" x14ac:dyDescent="0.3">
      <c r="A1" s="1" t="s">
        <v>66</v>
      </c>
      <c r="B1" s="14" t="s">
        <v>19</v>
      </c>
      <c r="D1" s="4"/>
      <c r="E1" s="13" t="s">
        <v>20</v>
      </c>
    </row>
    <row r="2" spans="1:5" x14ac:dyDescent="0.3">
      <c r="B2" s="3" t="s">
        <v>67</v>
      </c>
      <c r="D2" s="4"/>
      <c r="E2" s="16"/>
    </row>
    <row r="3" spans="1:5" x14ac:dyDescent="0.3">
      <c r="A3" s="35" t="str">
        <f>Overview!B2</f>
        <v>Columbus</v>
      </c>
      <c r="B3" s="3" t="s">
        <v>68</v>
      </c>
      <c r="D3" s="4"/>
      <c r="E3" s="16"/>
    </row>
    <row r="4" spans="1:5" x14ac:dyDescent="0.3">
      <c r="A4" s="15" t="s">
        <v>130</v>
      </c>
      <c r="C4" s="15" t="s">
        <v>69</v>
      </c>
      <c r="D4" s="4"/>
      <c r="E4" s="16"/>
    </row>
    <row r="5" spans="1:5" x14ac:dyDescent="0.3">
      <c r="A5" s="35">
        <f>Overview!B5</f>
        <v>3</v>
      </c>
      <c r="C5" s="15" t="s">
        <v>70</v>
      </c>
      <c r="D5" s="4"/>
      <c r="E5" s="16"/>
    </row>
    <row r="6" spans="1:5" x14ac:dyDescent="0.3">
      <c r="A6" s="15" t="s">
        <v>144</v>
      </c>
      <c r="C6" s="15" t="s">
        <v>71</v>
      </c>
      <c r="D6" s="4"/>
      <c r="E6" s="16"/>
    </row>
    <row r="7" spans="1:5" x14ac:dyDescent="0.3">
      <c r="A7" s="19">
        <f>SUM(G3:G50)</f>
        <v>0</v>
      </c>
      <c r="C7" s="15" t="s">
        <v>72</v>
      </c>
      <c r="D7" s="4"/>
      <c r="E7" s="18"/>
    </row>
    <row r="8" spans="1:5" x14ac:dyDescent="0.3">
      <c r="C8" s="22" t="s">
        <v>73</v>
      </c>
      <c r="D8" s="4"/>
      <c r="E8" s="16"/>
    </row>
    <row r="9" spans="1:5" x14ac:dyDescent="0.3">
      <c r="A9" t="s">
        <v>134</v>
      </c>
      <c r="C9" s="22" t="s">
        <v>74</v>
      </c>
      <c r="D9" s="4"/>
      <c r="E9" s="16"/>
    </row>
    <row r="10" spans="1:5" x14ac:dyDescent="0.3">
      <c r="A10" s="39" t="s">
        <v>131</v>
      </c>
      <c r="C10" s="22" t="s">
        <v>75</v>
      </c>
      <c r="D10" s="4"/>
      <c r="E10" s="16"/>
    </row>
    <row r="11" spans="1:5" x14ac:dyDescent="0.3">
      <c r="A11" s="36">
        <f>SUM(F7,F9,F12,F15,F22,F26,F34,F37,F39)</f>
        <v>0</v>
      </c>
      <c r="C11" s="22" t="s">
        <v>76</v>
      </c>
      <c r="D11" s="4"/>
      <c r="E11" s="16"/>
    </row>
    <row r="12" spans="1:5" x14ac:dyDescent="0.3">
      <c r="A12" s="40" t="s">
        <v>132</v>
      </c>
      <c r="C12" s="15" t="s">
        <v>77</v>
      </c>
      <c r="D12" s="4"/>
      <c r="E12" s="16"/>
    </row>
    <row r="13" spans="1:5" x14ac:dyDescent="0.3">
      <c r="A13" s="37">
        <f>SUM(F8,F29,F32,F35,F38,F42,F46,F48)</f>
        <v>0</v>
      </c>
      <c r="C13" s="15" t="s">
        <v>78</v>
      </c>
      <c r="D13" s="4"/>
      <c r="E13" s="16"/>
    </row>
    <row r="14" spans="1:5" x14ac:dyDescent="0.3">
      <c r="C14" s="15" t="s">
        <v>79</v>
      </c>
      <c r="D14" s="4"/>
      <c r="E14" s="16"/>
    </row>
    <row r="15" spans="1:5" x14ac:dyDescent="0.3">
      <c r="C15" s="15" t="s">
        <v>80</v>
      </c>
      <c r="D15" s="4"/>
      <c r="E15" s="16"/>
    </row>
    <row r="16" spans="1:5" x14ac:dyDescent="0.3">
      <c r="C16" s="15" t="s">
        <v>81</v>
      </c>
      <c r="D16" s="4"/>
      <c r="E16" s="16"/>
    </row>
    <row r="17" spans="2:5" x14ac:dyDescent="0.3">
      <c r="C17" s="15" t="s">
        <v>82</v>
      </c>
      <c r="D17" s="4"/>
      <c r="E17" s="16"/>
    </row>
    <row r="18" spans="2:5" x14ac:dyDescent="0.3">
      <c r="C18" s="15" t="s">
        <v>83</v>
      </c>
      <c r="D18" s="4"/>
      <c r="E18" s="16"/>
    </row>
    <row r="19" spans="2:5" x14ac:dyDescent="0.3">
      <c r="C19" s="15" t="s">
        <v>84</v>
      </c>
      <c r="D19" s="4"/>
      <c r="E19" s="16"/>
    </row>
    <row r="20" spans="2:5" x14ac:dyDescent="0.3">
      <c r="C20" s="15" t="s">
        <v>85</v>
      </c>
      <c r="D20" s="4"/>
      <c r="E20" s="16"/>
    </row>
    <row r="21" spans="2:5" x14ac:dyDescent="0.3">
      <c r="C21" s="15" t="s">
        <v>86</v>
      </c>
      <c r="D21" s="4"/>
      <c r="E21" s="16"/>
    </row>
    <row r="22" spans="2:5" x14ac:dyDescent="0.3">
      <c r="B22" s="3" t="s">
        <v>87</v>
      </c>
      <c r="D22" s="4"/>
      <c r="E22" s="16"/>
    </row>
    <row r="23" spans="2:5" x14ac:dyDescent="0.3">
      <c r="B23" s="3" t="s">
        <v>88</v>
      </c>
      <c r="D23" s="4"/>
      <c r="E23" s="16"/>
    </row>
    <row r="24" spans="2:5" x14ac:dyDescent="0.3">
      <c r="B24" s="3" t="s">
        <v>89</v>
      </c>
      <c r="C24" s="15" t="s">
        <v>99</v>
      </c>
      <c r="D24" s="4" t="s">
        <v>64</v>
      </c>
      <c r="E24" s="16"/>
    </row>
    <row r="25" spans="2:5" x14ac:dyDescent="0.3">
      <c r="C25" s="15" t="s">
        <v>100</v>
      </c>
      <c r="D25" s="4" t="s">
        <v>64</v>
      </c>
      <c r="E25" s="16"/>
    </row>
    <row r="26" spans="2:5" x14ac:dyDescent="0.3">
      <c r="C26" s="15" t="s">
        <v>90</v>
      </c>
      <c r="D26" s="4"/>
      <c r="E26" s="16"/>
    </row>
    <row r="27" spans="2:5" x14ac:dyDescent="0.3">
      <c r="C27" s="15" t="s">
        <v>91</v>
      </c>
      <c r="D27" s="4"/>
      <c r="E27" s="16"/>
    </row>
    <row r="28" spans="2:5" x14ac:dyDescent="0.3">
      <c r="C28" s="15" t="s">
        <v>92</v>
      </c>
      <c r="D28" s="4"/>
      <c r="E28" s="16"/>
    </row>
    <row r="29" spans="2:5" x14ac:dyDescent="0.3">
      <c r="C29" s="15" t="s">
        <v>93</v>
      </c>
      <c r="D29" s="4"/>
      <c r="E29" s="16"/>
    </row>
    <row r="30" spans="2:5" x14ac:dyDescent="0.3">
      <c r="C30" s="15" t="s">
        <v>94</v>
      </c>
      <c r="D30" s="4"/>
      <c r="E30" s="16"/>
    </row>
    <row r="31" spans="2:5" x14ac:dyDescent="0.3">
      <c r="C31" s="15" t="s">
        <v>95</v>
      </c>
      <c r="D31" s="4"/>
      <c r="E31" s="16"/>
    </row>
    <row r="32" spans="2:5" x14ac:dyDescent="0.3">
      <c r="C32" s="15" t="s">
        <v>96</v>
      </c>
      <c r="D32" s="4"/>
      <c r="E32" s="16"/>
    </row>
    <row r="33" spans="2:5" x14ac:dyDescent="0.3">
      <c r="C33" s="15" t="s">
        <v>97</v>
      </c>
      <c r="D33" s="4"/>
      <c r="E33" s="16"/>
    </row>
    <row r="34" spans="2:5" x14ac:dyDescent="0.3">
      <c r="C34" s="15" t="s">
        <v>98</v>
      </c>
      <c r="D34" s="4"/>
      <c r="E34" s="16"/>
    </row>
    <row r="35" spans="2:5" x14ac:dyDescent="0.3">
      <c r="B35" s="3" t="s">
        <v>101</v>
      </c>
      <c r="D35" s="4"/>
      <c r="E35" s="16"/>
    </row>
    <row r="36" spans="2:5" x14ac:dyDescent="0.3">
      <c r="B36" s="3" t="s">
        <v>102</v>
      </c>
      <c r="D36" s="4"/>
      <c r="E36" s="18"/>
    </row>
    <row r="37" spans="2:5" x14ac:dyDescent="0.3">
      <c r="C37" s="15" t="s">
        <v>103</v>
      </c>
      <c r="D37" s="4"/>
      <c r="E37" s="16"/>
    </row>
    <row r="38" spans="2:5" x14ac:dyDescent="0.3">
      <c r="C38" s="15" t="s">
        <v>104</v>
      </c>
      <c r="D38" s="4"/>
      <c r="E38" s="16"/>
    </row>
    <row r="39" spans="2:5" x14ac:dyDescent="0.3">
      <c r="C39" s="15" t="s">
        <v>105</v>
      </c>
      <c r="D39" s="4"/>
      <c r="E39" s="16"/>
    </row>
    <row r="40" spans="2:5" x14ac:dyDescent="0.3">
      <c r="C40" s="15" t="s">
        <v>106</v>
      </c>
      <c r="D40" s="4"/>
      <c r="E40" s="16"/>
    </row>
    <row r="41" spans="2:5" x14ac:dyDescent="0.3">
      <c r="C41" s="15" t="s">
        <v>107</v>
      </c>
      <c r="D41" s="4"/>
      <c r="E41" s="16"/>
    </row>
    <row r="42" spans="2:5" x14ac:dyDescent="0.3">
      <c r="B42" s="3" t="s">
        <v>108</v>
      </c>
      <c r="D42" s="4"/>
      <c r="E42" s="16"/>
    </row>
    <row r="43" spans="2:5" x14ac:dyDescent="0.3">
      <c r="B43" s="3" t="s">
        <v>109</v>
      </c>
      <c r="D43" s="4"/>
      <c r="E43" s="16"/>
    </row>
    <row r="44" spans="2:5" x14ac:dyDescent="0.3">
      <c r="B44" s="3" t="s">
        <v>110</v>
      </c>
      <c r="D44" s="4"/>
      <c r="E44" s="16"/>
    </row>
    <row r="45" spans="2:5" x14ac:dyDescent="0.3">
      <c r="B45" s="3" t="s">
        <v>111</v>
      </c>
      <c r="D45" s="4"/>
      <c r="E45" s="16"/>
    </row>
    <row r="46" spans="2:5" x14ac:dyDescent="0.3">
      <c r="B46" s="3" t="s">
        <v>112</v>
      </c>
      <c r="D46" s="4"/>
      <c r="E46" s="18"/>
    </row>
    <row r="47" spans="2:5" x14ac:dyDescent="0.3">
      <c r="C47" s="15" t="s">
        <v>113</v>
      </c>
      <c r="D47" s="4"/>
      <c r="E47" s="16"/>
    </row>
    <row r="48" spans="2:5" x14ac:dyDescent="0.3">
      <c r="C48" s="15" t="s">
        <v>114</v>
      </c>
      <c r="D48" s="4"/>
      <c r="E48" s="16"/>
    </row>
    <row r="49" spans="2:5" x14ac:dyDescent="0.3">
      <c r="C49" s="15" t="s">
        <v>115</v>
      </c>
      <c r="D49" s="4"/>
      <c r="E49" s="16"/>
    </row>
    <row r="50" spans="2:5" x14ac:dyDescent="0.3">
      <c r="C50" s="15" t="s">
        <v>116</v>
      </c>
      <c r="D50" s="4"/>
      <c r="E50" s="16"/>
    </row>
    <row r="51" spans="2:5" x14ac:dyDescent="0.3">
      <c r="C51" s="15" t="s">
        <v>117</v>
      </c>
      <c r="D51" s="4"/>
      <c r="E51" s="16"/>
    </row>
    <row r="52" spans="2:5" x14ac:dyDescent="0.3">
      <c r="B52" s="3" t="s">
        <v>118</v>
      </c>
      <c r="D52" s="4"/>
      <c r="E52" s="16"/>
    </row>
    <row r="53" spans="2:5" x14ac:dyDescent="0.3">
      <c r="B53" s="3" t="s">
        <v>119</v>
      </c>
      <c r="D53" s="4"/>
      <c r="E53" s="16"/>
    </row>
    <row r="54" spans="2:5" x14ac:dyDescent="0.3">
      <c r="B54" s="3" t="s">
        <v>120</v>
      </c>
      <c r="D54" s="4"/>
      <c r="E54" s="16"/>
    </row>
    <row r="55" spans="2:5" x14ac:dyDescent="0.3">
      <c r="B55" s="3" t="s">
        <v>121</v>
      </c>
      <c r="D55" s="4"/>
      <c r="E55" s="16"/>
    </row>
    <row r="56" spans="2:5" x14ac:dyDescent="0.3">
      <c r="B56" s="3" t="s">
        <v>122</v>
      </c>
      <c r="D56" s="4"/>
      <c r="E56" s="16"/>
    </row>
    <row r="57" spans="2:5" x14ac:dyDescent="0.3">
      <c r="B57" s="3" t="s">
        <v>123</v>
      </c>
      <c r="D57" s="4"/>
      <c r="E57" s="16"/>
    </row>
    <row r="58" spans="2:5" x14ac:dyDescent="0.3">
      <c r="B58" s="3" t="s">
        <v>124</v>
      </c>
      <c r="D58" s="4"/>
      <c r="E58" s="16"/>
    </row>
    <row r="59" spans="2:5" x14ac:dyDescent="0.3">
      <c r="B59" s="23"/>
      <c r="D59" s="4"/>
      <c r="E59" s="16"/>
    </row>
    <row r="60" spans="2:5" x14ac:dyDescent="0.3">
      <c r="D60" s="4"/>
      <c r="E60" s="18"/>
    </row>
    <row r="61" spans="2:5" x14ac:dyDescent="0.3">
      <c r="D61" s="4"/>
      <c r="E61" s="18"/>
    </row>
    <row r="62" spans="2:5" x14ac:dyDescent="0.3">
      <c r="C62" s="21"/>
      <c r="D62" s="11" t="s">
        <v>20</v>
      </c>
      <c r="E62" s="17">
        <f>SUM(E2:E61)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sheetPr>
    <tabColor rgb="FF00B050"/>
  </sheetPr>
  <dimension ref="A1:G13"/>
  <sheetViews>
    <sheetView workbookViewId="0">
      <selection activeCell="C4" sqref="C4:C5"/>
    </sheetView>
  </sheetViews>
  <sheetFormatPr defaultRowHeight="14.4" x14ac:dyDescent="0.3"/>
  <cols>
    <col min="1" max="1" width="25.109375" customWidth="1"/>
    <col min="2" max="2" width="8.88671875" style="3" customWidth="1"/>
    <col min="3" max="3" width="8.88671875" style="15" customWidth="1"/>
    <col min="4" max="4" width="8.88671875" customWidth="1"/>
    <col min="5" max="5" width="8.88671875" style="4" customWidth="1"/>
    <col min="6" max="7" width="8.88671875" style="4"/>
  </cols>
  <sheetData>
    <row r="1" spans="1:7" x14ac:dyDescent="0.3">
      <c r="A1" s="1" t="s">
        <v>125</v>
      </c>
      <c r="B1"/>
      <c r="C1"/>
    </row>
    <row r="2" spans="1:7" x14ac:dyDescent="0.3">
      <c r="B2"/>
      <c r="C2"/>
      <c r="F2" s="42" t="s">
        <v>146</v>
      </c>
      <c r="G2" s="42" t="s">
        <v>20</v>
      </c>
    </row>
    <row r="3" spans="1:7" x14ac:dyDescent="0.3">
      <c r="A3" s="35" t="str">
        <f>Overview!B2</f>
        <v>Columbus</v>
      </c>
      <c r="B3"/>
      <c r="C3" s="34" t="s">
        <v>126</v>
      </c>
      <c r="E3" s="45"/>
      <c r="G3" s="33">
        <v>6</v>
      </c>
    </row>
    <row r="4" spans="1:7" x14ac:dyDescent="0.3">
      <c r="A4" s="15" t="s">
        <v>130</v>
      </c>
      <c r="B4"/>
      <c r="C4" s="57" t="s">
        <v>217</v>
      </c>
      <c r="E4" s="45"/>
      <c r="G4" s="61"/>
    </row>
    <row r="5" spans="1:7" x14ac:dyDescent="0.3">
      <c r="A5" s="35">
        <f>Overview!B5</f>
        <v>3</v>
      </c>
      <c r="B5"/>
      <c r="C5" s="57" t="s">
        <v>218</v>
      </c>
      <c r="E5" s="45"/>
      <c r="G5" s="61"/>
    </row>
    <row r="6" spans="1:7" x14ac:dyDescent="0.3">
      <c r="A6" s="15" t="s">
        <v>144</v>
      </c>
      <c r="B6"/>
      <c r="C6"/>
    </row>
    <row r="7" spans="1:7" x14ac:dyDescent="0.3">
      <c r="A7" s="19">
        <f>SUM(G3:G7)</f>
        <v>6</v>
      </c>
      <c r="B7"/>
      <c r="C7" s="34" t="s">
        <v>127</v>
      </c>
      <c r="E7" s="4" t="s">
        <v>64</v>
      </c>
      <c r="G7" s="33"/>
    </row>
    <row r="8" spans="1:7" x14ac:dyDescent="0.3">
      <c r="B8"/>
      <c r="C8"/>
    </row>
    <row r="9" spans="1:7" x14ac:dyDescent="0.3">
      <c r="A9" t="s">
        <v>134</v>
      </c>
      <c r="B9"/>
      <c r="C9"/>
    </row>
    <row r="10" spans="1:7" x14ac:dyDescent="0.3">
      <c r="A10" s="39" t="s">
        <v>131</v>
      </c>
      <c r="B10"/>
      <c r="C10"/>
    </row>
    <row r="11" spans="1:7" x14ac:dyDescent="0.3">
      <c r="A11" s="36"/>
      <c r="B11"/>
      <c r="C11"/>
    </row>
    <row r="12" spans="1:7" x14ac:dyDescent="0.3">
      <c r="A12" s="40" t="s">
        <v>132</v>
      </c>
      <c r="B12"/>
      <c r="C12"/>
    </row>
    <row r="13" spans="1:7" x14ac:dyDescent="0.3">
      <c r="A13" s="3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dcterms:created xsi:type="dcterms:W3CDTF">2015-06-05T18:17:20Z</dcterms:created>
  <dcterms:modified xsi:type="dcterms:W3CDTF">2026-09-05T09:52:05Z</dcterms:modified>
</cp:coreProperties>
</file>