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5200" windowHeight="11985"/>
  </bookViews>
  <sheets>
    <sheet name="Report" sheetId="1" r:id="rId1"/>
    <sheet name="Instructions" sheetId="5" r:id="rId2"/>
    <sheet name="Sol 001" sheetId="2" r:id="rId3"/>
    <sheet name="Alpha Centauri 002" sheetId="6" r:id="rId4"/>
    <sheet name="Data" sheetId="4" r:id="rId5"/>
  </sheets>
  <definedNames>
    <definedName name="BonusRP">Data!#REF!</definedName>
    <definedName name="EconType">Data!$A$2:$A$5</definedName>
    <definedName name="EconVar">Data!$A$2:$B$5</definedName>
    <definedName name="NumPlanets">Data!#REF!</definedName>
    <definedName name="Prewarp">Data!$A$7:$A$8</definedName>
    <definedName name="RPBonus">Data!$K$2:$L$101</definedName>
    <definedName name="RPTable">Data!$H$2:$I$17</definedName>
    <definedName name="State">Data!$A$11:$A$13</definedName>
    <definedName name="WorldStatus">Data!$E$2:$E$4</definedName>
    <definedName name="WorldType">Data!$E$5:$E$17</definedName>
  </definedNames>
  <calcPr calcId="152511"/>
</workbook>
</file>

<file path=xl/calcChain.xml><?xml version="1.0" encoding="utf-8"?>
<calcChain xmlns="http://schemas.openxmlformats.org/spreadsheetml/2006/main">
  <c r="E5" i="1" l="1"/>
  <c r="N63" i="6"/>
  <c r="M63" i="6"/>
  <c r="L63" i="6"/>
  <c r="K63" i="6"/>
  <c r="H63" i="6"/>
  <c r="J63" i="6" s="1"/>
  <c r="N62" i="6"/>
  <c r="M62" i="6"/>
  <c r="L62" i="6"/>
  <c r="K62" i="6"/>
  <c r="H62" i="6"/>
  <c r="J62" i="6" s="1"/>
  <c r="N61" i="6"/>
  <c r="M61" i="6"/>
  <c r="L61" i="6"/>
  <c r="K61" i="6"/>
  <c r="H61" i="6"/>
  <c r="J61" i="6" s="1"/>
  <c r="N60" i="6"/>
  <c r="M60" i="6"/>
  <c r="L60" i="6"/>
  <c r="K60" i="6"/>
  <c r="H60" i="6"/>
  <c r="J60" i="6" s="1"/>
  <c r="N59" i="6"/>
  <c r="M59" i="6"/>
  <c r="L59" i="6"/>
  <c r="K59" i="6"/>
  <c r="H59" i="6"/>
  <c r="J59" i="6" s="1"/>
  <c r="N58" i="6"/>
  <c r="M58" i="6"/>
  <c r="L58" i="6"/>
  <c r="K58" i="6"/>
  <c r="H58" i="6"/>
  <c r="J58" i="6" s="1"/>
  <c r="N57" i="6"/>
  <c r="M57" i="6"/>
  <c r="L57" i="6"/>
  <c r="K57" i="6"/>
  <c r="H57" i="6"/>
  <c r="J57" i="6" s="1"/>
  <c r="N56" i="6"/>
  <c r="M56" i="6"/>
  <c r="L56" i="6"/>
  <c r="K56" i="6"/>
  <c r="H56" i="6"/>
  <c r="J56" i="6" s="1"/>
  <c r="N55" i="6"/>
  <c r="M55" i="6"/>
  <c r="L55" i="6"/>
  <c r="K55" i="6"/>
  <c r="H55" i="6"/>
  <c r="J55" i="6" s="1"/>
  <c r="N54" i="6"/>
  <c r="M54" i="6"/>
  <c r="L54" i="6"/>
  <c r="K54" i="6"/>
  <c r="H54" i="6"/>
  <c r="J54" i="6" s="1"/>
  <c r="N53" i="6"/>
  <c r="M53" i="6"/>
  <c r="L53" i="6"/>
  <c r="K53" i="6"/>
  <c r="H53" i="6"/>
  <c r="J53" i="6" s="1"/>
  <c r="N52" i="6"/>
  <c r="M52" i="6"/>
  <c r="L52" i="6"/>
  <c r="K52" i="6"/>
  <c r="H52" i="6"/>
  <c r="J52" i="6" s="1"/>
  <c r="N51" i="6"/>
  <c r="M51" i="6"/>
  <c r="L51" i="6"/>
  <c r="K51" i="6"/>
  <c r="H51" i="6"/>
  <c r="J51" i="6" s="1"/>
  <c r="N50" i="6"/>
  <c r="M50" i="6"/>
  <c r="L50" i="6"/>
  <c r="K50" i="6"/>
  <c r="H50" i="6"/>
  <c r="J50" i="6" s="1"/>
  <c r="N49" i="6"/>
  <c r="M49" i="6"/>
  <c r="L49" i="6"/>
  <c r="K49" i="6"/>
  <c r="H49" i="6"/>
  <c r="J49" i="6" s="1"/>
  <c r="N48" i="6"/>
  <c r="M48" i="6"/>
  <c r="L48" i="6"/>
  <c r="K48" i="6"/>
  <c r="H48" i="6"/>
  <c r="J48" i="6" s="1"/>
  <c r="N47" i="6"/>
  <c r="M47" i="6"/>
  <c r="L47" i="6"/>
  <c r="K47" i="6"/>
  <c r="H47" i="6"/>
  <c r="J47" i="6" s="1"/>
  <c r="N46" i="6"/>
  <c r="M46" i="6"/>
  <c r="L46" i="6"/>
  <c r="K46" i="6"/>
  <c r="H46" i="6"/>
  <c r="J46" i="6" s="1"/>
  <c r="N45" i="6"/>
  <c r="M45" i="6"/>
  <c r="L45" i="6"/>
  <c r="K45" i="6"/>
  <c r="H45" i="6"/>
  <c r="J45" i="6" s="1"/>
  <c r="N44" i="6"/>
  <c r="M44" i="6"/>
  <c r="L44" i="6"/>
  <c r="K44" i="6"/>
  <c r="H44" i="6"/>
  <c r="J44" i="6" s="1"/>
  <c r="N43" i="6"/>
  <c r="M43" i="6"/>
  <c r="L43" i="6"/>
  <c r="K43" i="6"/>
  <c r="H43" i="6"/>
  <c r="J43" i="6" s="1"/>
  <c r="N42" i="6"/>
  <c r="M42" i="6"/>
  <c r="L42" i="6"/>
  <c r="K42" i="6"/>
  <c r="H42" i="6"/>
  <c r="J42" i="6" s="1"/>
  <c r="N41" i="6"/>
  <c r="M41" i="6"/>
  <c r="L41" i="6"/>
  <c r="K41" i="6"/>
  <c r="H41" i="6"/>
  <c r="J41" i="6" s="1"/>
  <c r="N40" i="6"/>
  <c r="M40" i="6"/>
  <c r="L40" i="6"/>
  <c r="K40" i="6"/>
  <c r="H40" i="6"/>
  <c r="J40" i="6" s="1"/>
  <c r="N39" i="6"/>
  <c r="M39" i="6"/>
  <c r="L39" i="6"/>
  <c r="K39" i="6"/>
  <c r="H39" i="6"/>
  <c r="J39" i="6" s="1"/>
  <c r="N38" i="6"/>
  <c r="M38" i="6"/>
  <c r="L38" i="6"/>
  <c r="K38" i="6"/>
  <c r="H38" i="6"/>
  <c r="J38" i="6" s="1"/>
  <c r="N37" i="6"/>
  <c r="M37" i="6"/>
  <c r="L37" i="6"/>
  <c r="K37" i="6"/>
  <c r="H37" i="6"/>
  <c r="J37" i="6" s="1"/>
  <c r="N36" i="6"/>
  <c r="M36" i="6"/>
  <c r="L36" i="6"/>
  <c r="K36" i="6"/>
  <c r="H36" i="6"/>
  <c r="J36" i="6" s="1"/>
  <c r="N35" i="6"/>
  <c r="M35" i="6"/>
  <c r="L35" i="6"/>
  <c r="K35" i="6"/>
  <c r="H35" i="6"/>
  <c r="J35" i="6" s="1"/>
  <c r="N34" i="6"/>
  <c r="M34" i="6"/>
  <c r="L34" i="6"/>
  <c r="K34" i="6"/>
  <c r="H34" i="6"/>
  <c r="J34" i="6" s="1"/>
  <c r="N33" i="6"/>
  <c r="M33" i="6"/>
  <c r="L33" i="6"/>
  <c r="K33" i="6"/>
  <c r="H33" i="6"/>
  <c r="J33" i="6" s="1"/>
  <c r="N32" i="6"/>
  <c r="M32" i="6"/>
  <c r="L32" i="6"/>
  <c r="K32" i="6"/>
  <c r="H32" i="6"/>
  <c r="J32" i="6" s="1"/>
  <c r="N31" i="6"/>
  <c r="M31" i="6"/>
  <c r="L31" i="6"/>
  <c r="K31" i="6"/>
  <c r="H31" i="6"/>
  <c r="J31" i="6" s="1"/>
  <c r="N30" i="6"/>
  <c r="M30" i="6"/>
  <c r="L30" i="6"/>
  <c r="K30" i="6"/>
  <c r="H30" i="6"/>
  <c r="J30" i="6" s="1"/>
  <c r="N29" i="6"/>
  <c r="M29" i="6"/>
  <c r="L29" i="6"/>
  <c r="K29" i="6"/>
  <c r="H29" i="6"/>
  <c r="J29" i="6" s="1"/>
  <c r="N28" i="6"/>
  <c r="M28" i="6"/>
  <c r="L28" i="6"/>
  <c r="K28" i="6"/>
  <c r="H28" i="6"/>
  <c r="J28" i="6" s="1"/>
  <c r="Q27" i="6"/>
  <c r="N27" i="6"/>
  <c r="M27" i="6"/>
  <c r="L27" i="6"/>
  <c r="K27" i="6"/>
  <c r="J27" i="6"/>
  <c r="H27" i="6"/>
  <c r="Q26" i="6"/>
  <c r="N26" i="6"/>
  <c r="M26" i="6"/>
  <c r="L26" i="6"/>
  <c r="K26" i="6"/>
  <c r="H26" i="6"/>
  <c r="J26" i="6" s="1"/>
  <c r="Q25" i="6"/>
  <c r="N25" i="6"/>
  <c r="M25" i="6"/>
  <c r="L25" i="6"/>
  <c r="K25" i="6"/>
  <c r="J25" i="6"/>
  <c r="H25" i="6"/>
  <c r="Q24" i="6"/>
  <c r="N24" i="6"/>
  <c r="M24" i="6"/>
  <c r="L24" i="6"/>
  <c r="K24" i="6"/>
  <c r="H24" i="6"/>
  <c r="J24" i="6" s="1"/>
  <c r="N23" i="6"/>
  <c r="M23" i="6"/>
  <c r="L23" i="6"/>
  <c r="K23" i="6"/>
  <c r="H23" i="6"/>
  <c r="J23" i="6" s="1"/>
  <c r="N22" i="6"/>
  <c r="M22" i="6"/>
  <c r="L22" i="6"/>
  <c r="K22" i="6"/>
  <c r="J22" i="6"/>
  <c r="H22" i="6"/>
  <c r="N21" i="6"/>
  <c r="M21" i="6"/>
  <c r="L21" i="6"/>
  <c r="K21" i="6"/>
  <c r="J21" i="6"/>
  <c r="H21" i="6"/>
  <c r="N20" i="6"/>
  <c r="M20" i="6"/>
  <c r="L20" i="6"/>
  <c r="K20" i="6"/>
  <c r="J20" i="6"/>
  <c r="H20" i="6"/>
  <c r="N19" i="6"/>
  <c r="M19" i="6"/>
  <c r="L19" i="6"/>
  <c r="K19" i="6"/>
  <c r="J19" i="6"/>
  <c r="H19" i="6"/>
  <c r="N18" i="6"/>
  <c r="M18" i="6"/>
  <c r="L18" i="6"/>
  <c r="K18" i="6"/>
  <c r="H18" i="6"/>
  <c r="J18" i="6" s="1"/>
  <c r="Q17" i="6"/>
  <c r="N17" i="6"/>
  <c r="M17" i="6"/>
  <c r="L17" i="6"/>
  <c r="K17" i="6"/>
  <c r="H17" i="6"/>
  <c r="J17" i="6" s="1"/>
  <c r="Q16" i="6"/>
  <c r="N16" i="6"/>
  <c r="M16" i="6"/>
  <c r="L16" i="6"/>
  <c r="K16" i="6"/>
  <c r="J16" i="6"/>
  <c r="H16" i="6"/>
  <c r="Q15" i="6"/>
  <c r="N15" i="6"/>
  <c r="M15" i="6"/>
  <c r="L15" i="6"/>
  <c r="K15" i="6"/>
  <c r="J15" i="6"/>
  <c r="H15" i="6"/>
  <c r="Q14" i="6"/>
  <c r="N14" i="6"/>
  <c r="M14" i="6"/>
  <c r="L14" i="6"/>
  <c r="K14" i="6"/>
  <c r="H14" i="6"/>
  <c r="J14" i="6" s="1"/>
  <c r="R13" i="6"/>
  <c r="Q13" i="6"/>
  <c r="N13" i="6"/>
  <c r="M13" i="6"/>
  <c r="L13" i="6"/>
  <c r="K13" i="6"/>
  <c r="H13" i="6"/>
  <c r="J13" i="6" s="1"/>
  <c r="R12" i="6"/>
  <c r="Q12" i="6"/>
  <c r="K12" i="6"/>
  <c r="H12" i="6"/>
  <c r="J12" i="6" s="1"/>
  <c r="L12" i="6" s="1"/>
  <c r="R11" i="6"/>
  <c r="Q11" i="6"/>
  <c r="H11" i="6"/>
  <c r="J11" i="6" s="1"/>
  <c r="Q10" i="6"/>
  <c r="H10" i="6"/>
  <c r="J10" i="6" s="1"/>
  <c r="R9" i="6"/>
  <c r="Q9" i="6"/>
  <c r="K9" i="6"/>
  <c r="H9" i="6"/>
  <c r="J9" i="6" s="1"/>
  <c r="R8" i="6"/>
  <c r="Q8" i="6"/>
  <c r="H8" i="6"/>
  <c r="J8" i="6" s="1"/>
  <c r="R10" i="6" s="1"/>
  <c r="R7" i="6"/>
  <c r="Q7" i="6"/>
  <c r="K7" i="6"/>
  <c r="H7" i="6"/>
  <c r="J7" i="6" s="1"/>
  <c r="L7" i="6" s="1"/>
  <c r="Q6" i="6"/>
  <c r="K6" i="6"/>
  <c r="H6" i="6"/>
  <c r="J6" i="6" s="1"/>
  <c r="L6" i="6" s="1"/>
  <c r="Q5" i="6"/>
  <c r="R5" i="6" s="1"/>
  <c r="K5" i="6"/>
  <c r="H5" i="6"/>
  <c r="J5" i="6" s="1"/>
  <c r="Q4" i="6"/>
  <c r="K4" i="6"/>
  <c r="H4" i="6"/>
  <c r="J4" i="6" s="1"/>
  <c r="L4" i="6" s="1"/>
  <c r="M12" i="6" l="1"/>
  <c r="N12" i="6" s="1"/>
  <c r="K10" i="6"/>
  <c r="L10" i="6" s="1"/>
  <c r="M10" i="6" s="1"/>
  <c r="N10" i="6" s="1"/>
  <c r="L9" i="6"/>
  <c r="M9" i="6" s="1"/>
  <c r="N9" i="6" s="1"/>
  <c r="Q19" i="6"/>
  <c r="D5" i="1" s="1"/>
  <c r="R6" i="6"/>
  <c r="R18" i="6" s="1"/>
  <c r="L5" i="6"/>
  <c r="M4" i="6"/>
  <c r="N4" i="6" s="1"/>
  <c r="M6" i="6"/>
  <c r="N6" i="6" s="1"/>
  <c r="M7" i="6"/>
  <c r="N7" i="6"/>
  <c r="R15" i="6"/>
  <c r="R19" i="6" s="1"/>
  <c r="K8" i="6"/>
  <c r="L8" i="6" s="1"/>
  <c r="M5" i="6"/>
  <c r="N5" i="6" s="1"/>
  <c r="K11" i="6"/>
  <c r="L11" i="6" s="1"/>
  <c r="R4" i="6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R20" i="6" l="1"/>
  <c r="M11" i="6"/>
  <c r="N11" i="6" s="1"/>
  <c r="M8" i="6"/>
  <c r="N8" i="6" s="1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Q20" i="6" l="1"/>
  <c r="Q22" i="6" s="1"/>
  <c r="Q27" i="2"/>
  <c r="Q26" i="2" l="1"/>
  <c r="Q24" i="2"/>
  <c r="Q25" i="2"/>
  <c r="K9" i="2" l="1"/>
  <c r="K5" i="2" l="1"/>
  <c r="H8" i="2"/>
  <c r="J8" i="2" s="1"/>
  <c r="K6" i="2"/>
  <c r="K7" i="2"/>
  <c r="K10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62" i="2"/>
  <c r="K63" i="2"/>
  <c r="K4" i="2"/>
  <c r="H23" i="2"/>
  <c r="J23" i="2" s="1"/>
  <c r="L23" i="2" s="1"/>
  <c r="N23" i="2" s="1"/>
  <c r="H22" i="2"/>
  <c r="J22" i="2" s="1"/>
  <c r="H21" i="2"/>
  <c r="J21" i="2" s="1"/>
  <c r="H20" i="2"/>
  <c r="J20" i="2" s="1"/>
  <c r="L20" i="2" s="1"/>
  <c r="N20" i="2" s="1"/>
  <c r="H19" i="2"/>
  <c r="J19" i="2" s="1"/>
  <c r="L19" i="2" s="1"/>
  <c r="N19" i="2" s="1"/>
  <c r="H18" i="2"/>
  <c r="J18" i="2" s="1"/>
  <c r="L18" i="2" s="1"/>
  <c r="N18" i="2" s="1"/>
  <c r="H17" i="2"/>
  <c r="J17" i="2" s="1"/>
  <c r="L17" i="2" s="1"/>
  <c r="N17" i="2" s="1"/>
  <c r="H16" i="2"/>
  <c r="J16" i="2" s="1"/>
  <c r="L16" i="2" s="1"/>
  <c r="N16" i="2" s="1"/>
  <c r="H15" i="2"/>
  <c r="J15" i="2" s="1"/>
  <c r="L15" i="2" s="1"/>
  <c r="N15" i="2" s="1"/>
  <c r="H14" i="2"/>
  <c r="J14" i="2" s="1"/>
  <c r="L14" i="2" s="1"/>
  <c r="N14" i="2" s="1"/>
  <c r="H33" i="2"/>
  <c r="J33" i="2" s="1"/>
  <c r="L33" i="2" s="1"/>
  <c r="N33" i="2" s="1"/>
  <c r="H32" i="2"/>
  <c r="J32" i="2" s="1"/>
  <c r="L32" i="2" s="1"/>
  <c r="N32" i="2" s="1"/>
  <c r="H31" i="2"/>
  <c r="J31" i="2" s="1"/>
  <c r="L31" i="2" s="1"/>
  <c r="N31" i="2" s="1"/>
  <c r="H30" i="2"/>
  <c r="J30" i="2" s="1"/>
  <c r="L30" i="2" s="1"/>
  <c r="N30" i="2" s="1"/>
  <c r="H29" i="2"/>
  <c r="J29" i="2" s="1"/>
  <c r="H28" i="2"/>
  <c r="J28" i="2" s="1"/>
  <c r="L28" i="2" s="1"/>
  <c r="N28" i="2" s="1"/>
  <c r="H27" i="2"/>
  <c r="J27" i="2" s="1"/>
  <c r="L27" i="2" s="1"/>
  <c r="N27" i="2" s="1"/>
  <c r="H26" i="2"/>
  <c r="J26" i="2" s="1"/>
  <c r="L26" i="2" s="1"/>
  <c r="N26" i="2" s="1"/>
  <c r="H25" i="2"/>
  <c r="J25" i="2" s="1"/>
  <c r="L25" i="2" s="1"/>
  <c r="N25" i="2" s="1"/>
  <c r="H24" i="2"/>
  <c r="J24" i="2" s="1"/>
  <c r="L24" i="2" s="1"/>
  <c r="N24" i="2" s="1"/>
  <c r="H43" i="2"/>
  <c r="J43" i="2" s="1"/>
  <c r="L43" i="2" s="1"/>
  <c r="N43" i="2" s="1"/>
  <c r="H42" i="2"/>
  <c r="J42" i="2" s="1"/>
  <c r="L42" i="2" s="1"/>
  <c r="N42" i="2" s="1"/>
  <c r="H41" i="2"/>
  <c r="J41" i="2" s="1"/>
  <c r="L41" i="2" s="1"/>
  <c r="N41" i="2" s="1"/>
  <c r="H40" i="2"/>
  <c r="J40" i="2" s="1"/>
  <c r="L40" i="2" s="1"/>
  <c r="N40" i="2" s="1"/>
  <c r="H39" i="2"/>
  <c r="J39" i="2" s="1"/>
  <c r="L39" i="2" s="1"/>
  <c r="N39" i="2" s="1"/>
  <c r="H38" i="2"/>
  <c r="J38" i="2" s="1"/>
  <c r="L38" i="2" s="1"/>
  <c r="N38" i="2" s="1"/>
  <c r="H37" i="2"/>
  <c r="J37" i="2" s="1"/>
  <c r="H36" i="2"/>
  <c r="J36" i="2" s="1"/>
  <c r="L36" i="2" s="1"/>
  <c r="N36" i="2" s="1"/>
  <c r="H35" i="2"/>
  <c r="J35" i="2" s="1"/>
  <c r="L35" i="2" s="1"/>
  <c r="N35" i="2" s="1"/>
  <c r="H34" i="2"/>
  <c r="J34" i="2" s="1"/>
  <c r="L34" i="2" s="1"/>
  <c r="N34" i="2" s="1"/>
  <c r="H53" i="2"/>
  <c r="J53" i="2" s="1"/>
  <c r="H52" i="2"/>
  <c r="J52" i="2" s="1"/>
  <c r="L52" i="2" s="1"/>
  <c r="H51" i="2"/>
  <c r="J51" i="2" s="1"/>
  <c r="L51" i="2" s="1"/>
  <c r="H50" i="2"/>
  <c r="J50" i="2" s="1"/>
  <c r="L50" i="2" s="1"/>
  <c r="H49" i="2"/>
  <c r="J49" i="2" s="1"/>
  <c r="L49" i="2" s="1"/>
  <c r="H48" i="2"/>
  <c r="J48" i="2" s="1"/>
  <c r="L48" i="2" s="1"/>
  <c r="H47" i="2"/>
  <c r="J47" i="2" s="1"/>
  <c r="L47" i="2" s="1"/>
  <c r="H46" i="2"/>
  <c r="J46" i="2" s="1"/>
  <c r="L46" i="2" s="1"/>
  <c r="H45" i="2"/>
  <c r="J45" i="2" s="1"/>
  <c r="H44" i="2"/>
  <c r="J44" i="2" s="1"/>
  <c r="L44" i="2" s="1"/>
  <c r="H63" i="2"/>
  <c r="J63" i="2" s="1"/>
  <c r="L63" i="2" s="1"/>
  <c r="H62" i="2"/>
  <c r="J62" i="2" s="1"/>
  <c r="L62" i="2" s="1"/>
  <c r="H61" i="2"/>
  <c r="J61" i="2" s="1"/>
  <c r="H60" i="2"/>
  <c r="J60" i="2" s="1"/>
  <c r="L60" i="2" s="1"/>
  <c r="H59" i="2"/>
  <c r="J59" i="2" s="1"/>
  <c r="L59" i="2" s="1"/>
  <c r="H58" i="2"/>
  <c r="J58" i="2" s="1"/>
  <c r="L58" i="2" s="1"/>
  <c r="H57" i="2"/>
  <c r="J57" i="2" s="1"/>
  <c r="L57" i="2" s="1"/>
  <c r="H56" i="2"/>
  <c r="J56" i="2" s="1"/>
  <c r="L56" i="2" s="1"/>
  <c r="H55" i="2"/>
  <c r="J55" i="2" s="1"/>
  <c r="L55" i="2" s="1"/>
  <c r="H54" i="2"/>
  <c r="J54" i="2" s="1"/>
  <c r="L54" i="2" s="1"/>
  <c r="L61" i="2" l="1"/>
  <c r="L37" i="2"/>
  <c r="N37" i="2" s="1"/>
  <c r="L21" i="2"/>
  <c r="N21" i="2" s="1"/>
  <c r="L22" i="2"/>
  <c r="N22" i="2" s="1"/>
  <c r="L45" i="2"/>
  <c r="L53" i="2"/>
  <c r="L29" i="2"/>
  <c r="N29" i="2" s="1"/>
  <c r="L5" i="1"/>
  <c r="L7" i="1"/>
  <c r="H12" i="2"/>
  <c r="J12" i="2" s="1"/>
  <c r="L12" i="2" s="1"/>
  <c r="N12" i="2" s="1"/>
  <c r="H11" i="2"/>
  <c r="J11" i="2" s="1"/>
  <c r="R13" i="2"/>
  <c r="R12" i="2"/>
  <c r="R11" i="2"/>
  <c r="R10" i="2"/>
  <c r="H5" i="2"/>
  <c r="J5" i="2" s="1"/>
  <c r="L5" i="2" s="1"/>
  <c r="H6" i="2"/>
  <c r="J6" i="2" s="1"/>
  <c r="L6" i="2" s="1"/>
  <c r="H7" i="2"/>
  <c r="J7" i="2" s="1"/>
  <c r="L7" i="2" s="1"/>
  <c r="H9" i="2"/>
  <c r="J9" i="2" s="1"/>
  <c r="L9" i="2" s="1"/>
  <c r="H10" i="2"/>
  <c r="J10" i="2" s="1"/>
  <c r="L10" i="2" s="1"/>
  <c r="H13" i="2"/>
  <c r="J13" i="2" s="1"/>
  <c r="L13" i="2" s="1"/>
  <c r="N13" i="2" s="1"/>
  <c r="H4" i="2"/>
  <c r="J4" i="2" s="1"/>
  <c r="L4" i="2" s="1"/>
  <c r="Q17" i="2"/>
  <c r="Q16" i="2"/>
  <c r="Q15" i="2"/>
  <c r="Q14" i="2"/>
  <c r="Q13" i="2"/>
  <c r="Q12" i="2"/>
  <c r="Q11" i="2"/>
  <c r="Q10" i="2"/>
  <c r="Q9" i="2"/>
  <c r="Q8" i="2"/>
  <c r="Q7" i="2"/>
  <c r="Q6" i="2"/>
  <c r="Q5" i="2"/>
  <c r="R5" i="2" s="1"/>
  <c r="Q4" i="2"/>
  <c r="K11" i="2" l="1"/>
  <c r="L11" i="2" s="1"/>
  <c r="M11" i="2" s="1"/>
  <c r="N11" i="2" s="1"/>
  <c r="M4" i="2"/>
  <c r="N4" i="2" s="1"/>
  <c r="M9" i="2"/>
  <c r="N9" i="2" s="1"/>
  <c r="M7" i="2"/>
  <c r="N7" i="2" s="1"/>
  <c r="M10" i="2"/>
  <c r="N10" i="2" s="1"/>
  <c r="M6" i="2"/>
  <c r="N6" i="2" s="1"/>
  <c r="M5" i="2"/>
  <c r="N5" i="2" s="1"/>
  <c r="K8" i="2"/>
  <c r="L8" i="2" s="1"/>
  <c r="M8" i="2" s="1"/>
  <c r="R4" i="2"/>
  <c r="Q19" i="2"/>
  <c r="D4" i="1" s="1"/>
  <c r="K3" i="1" s="1"/>
  <c r="L3" i="1" s="1"/>
  <c r="R6" i="2"/>
  <c r="R9" i="2"/>
  <c r="R8" i="2"/>
  <c r="R7" i="2"/>
  <c r="N8" i="2" l="1"/>
  <c r="R15" i="2"/>
  <c r="R19" i="2" s="1"/>
  <c r="R18" i="2"/>
  <c r="R20" i="2" l="1"/>
  <c r="Q20" i="2" l="1"/>
  <c r="Q22" i="2" s="1"/>
  <c r="E4" i="1" l="1"/>
  <c r="L4" i="1" l="1"/>
  <c r="L6" i="1" s="1"/>
  <c r="L8" i="1" s="1"/>
  <c r="L9" i="1" s="1"/>
</calcChain>
</file>

<file path=xl/comments1.xml><?xml version="1.0" encoding="utf-8"?>
<comments xmlns="http://schemas.openxmlformats.org/spreadsheetml/2006/main">
  <authors>
    <author>Author</author>
  </authors>
  <commentList>
    <comment ref="D3" authorId="0" shapeId="0">
      <text>
        <r>
          <rPr>
            <b/>
            <sz val="9"/>
            <color indexed="81"/>
            <rFont val="Tahoma"/>
            <family val="2"/>
          </rPr>
          <t>To update these cells type =, click on the sheet to link, select cell Q19 then press ENTER.</t>
        </r>
      </text>
    </comment>
    <comment ref="E3" authorId="0" shapeId="0">
      <text>
        <r>
          <rPr>
            <b/>
            <sz val="9"/>
            <color indexed="81"/>
            <rFont val="Tahoma"/>
            <family val="2"/>
          </rPr>
          <t>To update these cells type =, click on the sheet to link, select cell M22 then press ENTER.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I3" authorId="0" shapeId="0">
      <text>
        <r>
          <rPr>
            <b/>
            <sz val="9"/>
            <color indexed="81"/>
            <rFont val="Tahoma"/>
            <family val="2"/>
          </rPr>
          <t>If World Type = Other, roll d10 and enter results in appropriate cell.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I3" authorId="0" shapeId="0">
      <text>
        <r>
          <rPr>
            <b/>
            <sz val="9"/>
            <color indexed="81"/>
            <rFont val="Tahoma"/>
            <family val="2"/>
          </rPr>
          <t>If World Type = Other, roll d10 and enter results in appropriate cell.</t>
        </r>
      </text>
    </comment>
  </commentList>
</comments>
</file>

<file path=xl/sharedStrings.xml><?xml version="1.0" encoding="utf-8"?>
<sst xmlns="http://schemas.openxmlformats.org/spreadsheetml/2006/main" count="319" uniqueCount="181">
  <si>
    <t>Sector (Name)</t>
  </si>
  <si>
    <t>Sector (#)</t>
  </si>
  <si>
    <t>001</t>
  </si>
  <si>
    <t>002</t>
  </si>
  <si>
    <t>003</t>
  </si>
  <si>
    <t>004</t>
  </si>
  <si>
    <t>Sol</t>
  </si>
  <si>
    <t>Alpha Centauri</t>
  </si>
  <si>
    <t>Sigma Draconis</t>
  </si>
  <si>
    <t>Terra Nova</t>
  </si>
  <si>
    <t>Planet</t>
  </si>
  <si>
    <t>System</t>
  </si>
  <si>
    <t>World Type</t>
  </si>
  <si>
    <t>RPs</t>
  </si>
  <si>
    <t>Earth (Sol III)</t>
  </si>
  <si>
    <t>Luna (Sol IIIa)</t>
  </si>
  <si>
    <t>Mars (Sol IV)</t>
  </si>
  <si>
    <t>Memory Alpha</t>
  </si>
  <si>
    <t xml:space="preserve">Jupiter Station </t>
  </si>
  <si>
    <t>F-0902-02</t>
  </si>
  <si>
    <t>Other</t>
  </si>
  <si>
    <t>Arcturus</t>
  </si>
  <si>
    <t>Alpha Bootis</t>
  </si>
  <si>
    <t>Fomalhaut</t>
  </si>
  <si>
    <t>Alpha Piscus Australia</t>
  </si>
  <si>
    <t>Non-resource</t>
  </si>
  <si>
    <t>Capital</t>
  </si>
  <si>
    <t>Economy Type</t>
  </si>
  <si>
    <t>Peacetime</t>
  </si>
  <si>
    <t>Modified Tax Revenue</t>
  </si>
  <si>
    <t>Defense Budget</t>
  </si>
  <si>
    <t>Wartime</t>
  </si>
  <si>
    <t>Gearing Up</t>
  </si>
  <si>
    <t>Recession</t>
  </si>
  <si>
    <t>Flux Amount</t>
  </si>
  <si>
    <t>Initial Sector Revenue</t>
  </si>
  <si>
    <t>Final Sector Revenue</t>
  </si>
  <si>
    <t>FSR</t>
  </si>
  <si>
    <t>Planet Productivity</t>
  </si>
  <si>
    <t>Major Industrial Worlds</t>
  </si>
  <si>
    <t>Minor Industrial Worlds</t>
  </si>
  <si>
    <t>Non-Resource</t>
  </si>
  <si>
    <t>Colony (Stage 9)</t>
  </si>
  <si>
    <t>Colony (Stage 8)</t>
  </si>
  <si>
    <t>Colony (Stage 7)</t>
  </si>
  <si>
    <t>Colony (Stage 6)</t>
  </si>
  <si>
    <t>Colony (Stage 5)</t>
  </si>
  <si>
    <t>Colony (Stage 4)</t>
  </si>
  <si>
    <t>Colony (Stage 3)</t>
  </si>
  <si>
    <t>Colony (Stage 2)</t>
  </si>
  <si>
    <t>Colony (Stage 1)</t>
  </si>
  <si>
    <t>Major Industrial World</t>
  </si>
  <si>
    <t>Minor Industrial World</t>
  </si>
  <si>
    <t>fixed amount</t>
  </si>
  <si>
    <t>Pre-warp</t>
  </si>
  <si>
    <t>Sector Capital (Major)</t>
  </si>
  <si>
    <t>Sector Capital (Minor)</t>
  </si>
  <si>
    <t>Initial Nation Revenue</t>
  </si>
  <si>
    <t>World Status</t>
  </si>
  <si>
    <t>Pre-Warp</t>
  </si>
  <si>
    <t>RP Calc Table</t>
  </si>
  <si>
    <t>Base RP</t>
  </si>
  <si>
    <t>Mod RPs</t>
  </si>
  <si>
    <t>Total Tax Revenue</t>
  </si>
  <si>
    <t>Tax Rate %/INR modifier</t>
  </si>
  <si>
    <t>Pre-warp?</t>
  </si>
  <si>
    <t>Yes</t>
  </si>
  <si>
    <t>Total Number of Planets</t>
  </si>
  <si>
    <t>Sector Statistics</t>
  </si>
  <si>
    <t>SECTOR INCOME BY PLANET</t>
  </si>
  <si>
    <t>Total Worlds</t>
  </si>
  <si>
    <t>Other?</t>
  </si>
  <si>
    <t>SECTOR INCOME OVERVIEW</t>
  </si>
  <si>
    <t>SECTOR SUMMARY</t>
  </si>
  <si>
    <t>Date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</si>
  <si>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</si>
  <si>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</si>
  <si>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</si>
  <si>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</si>
  <si>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</si>
  <si>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</si>
  <si>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</si>
  <si>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</si>
  <si>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</si>
  <si>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</si>
  <si>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</si>
  <si>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</si>
  <si>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</si>
  <si>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</si>
  <si>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</si>
  <si>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</si>
  <si>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</si>
  <si>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</si>
  <si>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</si>
  <si>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</si>
  <si>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</si>
  <si>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</si>
  <si>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</si>
  <si>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</si>
  <si>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</si>
  <si>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</si>
  <si>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</si>
  <si>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</si>
  <si>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</si>
  <si>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</si>
  <si>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</si>
  <si>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</si>
  <si>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</si>
  <si>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</si>
  <si>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</si>
  <si>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</si>
  <si>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</si>
  <si>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</si>
  <si>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</si>
  <si>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</si>
  <si>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</si>
  <si>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</si>
  <si>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</si>
  <si>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</si>
  <si>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</si>
  <si>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</si>
  <si>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Nation Planet Bonus</t>
  </si>
  <si>
    <t>Nation Capital</t>
  </si>
  <si>
    <t>No. Planets/Planet Bonus RP</t>
  </si>
  <si>
    <t>Roll 1d10:</t>
  </si>
  <si>
    <t>Annual Flux Table</t>
  </si>
  <si>
    <t>No change</t>
  </si>
  <si>
    <t>Current value + 1d6/2%</t>
  </si>
  <si>
    <t>Current value -1d6/2%</t>
  </si>
  <si>
    <t>Current value -3d6%</t>
  </si>
  <si>
    <t>Current value -1d6%</t>
  </si>
  <si>
    <t>Current value -2d6%</t>
  </si>
  <si>
    <t>Current value + 1d6%</t>
  </si>
  <si>
    <t>Current value + 2d6%</t>
  </si>
  <si>
    <t>Current value +3d6%</t>
  </si>
  <si>
    <t>Modifiers (cumulative)</t>
  </si>
  <si>
    <t>Major/minor military actions (5+ worlds) in sector</t>
  </si>
  <si>
    <t>Minor military actions (1-4 worlds) in sector</t>
  </si>
  <si>
    <t>Occupation-style empire (Klingon, Cardassian)</t>
  </si>
  <si>
    <t>Corporate-style empire (Romulan)</t>
  </si>
  <si>
    <t>UFP-style confederation</t>
  </si>
  <si>
    <t>Last year's change was -15% or more</t>
  </si>
  <si>
    <t>Last year's change was +15% or more</t>
  </si>
  <si>
    <t>Sector colony achieves Stage 2 status</t>
  </si>
  <si>
    <t>Cessation of all minor military actions (from previous year)</t>
  </si>
  <si>
    <t>Cessation of all major military actions (from previous year)</t>
  </si>
  <si>
    <t>Unrest</t>
  </si>
  <si>
    <t>1d10 RNG</t>
  </si>
  <si>
    <t>1d6 RNG</t>
  </si>
  <si>
    <t>1d20 RNG</t>
  </si>
  <si>
    <t>State</t>
  </si>
  <si>
    <t>Content</t>
  </si>
  <si>
    <t>Civil War</t>
  </si>
  <si>
    <t>State Mod</t>
  </si>
  <si>
    <t>Type Mod</t>
  </si>
  <si>
    <t>1d100 RNG</t>
  </si>
  <si>
    <t>Add New Planets</t>
  </si>
  <si>
    <t>Pleasure Planet</t>
  </si>
  <si>
    <t>Ooma Th-Urman</t>
  </si>
  <si>
    <t xml:space="preserve">In an existing sector tab, on the first empty row below an exisiting planet, enter the new planet's name and all relevant data for columns A thru G. </t>
  </si>
  <si>
    <t>If World Type (Column F) is Other, roll 1d10 and insert that number in Other? (Column I), to represent the revenue for that non-standard world.</t>
  </si>
  <si>
    <t>Add New Sectors</t>
  </si>
  <si>
    <t>Add a new tab in the current order used.</t>
  </si>
  <si>
    <t>Copy all content from an exisiting sector into the new sector.</t>
  </si>
  <si>
    <t>Add new planets, per the above guidance.</t>
  </si>
  <si>
    <t>Auckland</t>
  </si>
  <si>
    <t>Wellington</t>
  </si>
  <si>
    <t>Delete all copied worlds, besuring to grab and delete only cells from Columns A thru G. Also delete any data present in Column I (Other?).</t>
  </si>
  <si>
    <t>Christchurch</t>
  </si>
  <si>
    <t>Hamilton</t>
  </si>
  <si>
    <t>North Oceania</t>
  </si>
  <si>
    <t>South Oceania</t>
  </si>
  <si>
    <t>Tauranga</t>
  </si>
  <si>
    <t>Napier-Hastings</t>
  </si>
  <si>
    <t>Dunedin</t>
  </si>
  <si>
    <t>Invercargill</t>
  </si>
  <si>
    <t>Nowhen</t>
  </si>
  <si>
    <t>Ralpha</t>
  </si>
  <si>
    <t>On the Reports tab, enter the name and sector number in the appropriate columns.</t>
  </si>
  <si>
    <t>For Total Worlds (Column D), enter the equal symbol (=) and then click on the specific Sector tab. In the formula field (on the Sector tab), finish the provided colum by entering Q19.</t>
  </si>
  <si>
    <t>For FSR (Column E), enter the equal symbol (=) and then click on the specific Sector tab. In the formula field (on the Sector tab), finish the provided colum by entering Q22.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</si>
</sst>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11"/>
      <color theme="1"/>
      <name val="Final Frontier"/>
      <family val="2"/>
    </font>
    <font>
      <b/>
      <u/>
      <sz val="11"/>
      <name val="Final Frontier"/>
      <family val="2"/>
    </font>
    <font>
      <b/>
      <sz val="11"/>
      <color theme="1"/>
      <name val="Final Frontier"/>
      <family val="2"/>
    </font>
    <font>
      <b/>
      <sz val="11"/>
      <name val="Final Frontier"/>
      <family val="2"/>
    </font>
    <font>
      <sz val="11"/>
      <color rgb="FFFFC000"/>
      <name val="Final Frontier"/>
      <family val="2"/>
    </font>
    <font>
      <sz val="11"/>
      <color theme="7" tint="0.79998168889431442"/>
      <name val="Final Frontier"/>
      <family val="2"/>
    </font>
    <font>
      <sz val="11"/>
      <color theme="0"/>
      <name val="Final Frontier"/>
      <family val="2"/>
    </font>
    <font>
      <sz val="11"/>
      <color theme="7" tint="0.59999389629810485"/>
      <name val="Final Frontier"/>
      <family val="2"/>
    </font>
    <font>
      <b/>
      <sz val="11"/>
      <color theme="7" tint="0.59999389629810485"/>
      <name val="Final Frontier"/>
      <family val="2"/>
    </font>
    <font>
      <sz val="11"/>
      <color theme="3" tint="0.39997558519241921"/>
      <name val="Final Frontier"/>
      <family val="2"/>
    </font>
    <font>
      <b/>
      <sz val="11"/>
      <color rgb="FFFFCC99"/>
      <name val="Final Frontier"/>
      <family val="2"/>
    </font>
    <font>
      <sz val="11"/>
      <color rgb="FFFFCC99"/>
      <name val="Final Frontier"/>
      <family val="2"/>
    </font>
    <font>
      <sz val="11"/>
      <name val="Final Frontier"/>
      <family val="2"/>
    </font>
    <font>
      <b/>
      <sz val="11"/>
      <color theme="7" tint="0.39997558519241921"/>
      <name val="Final Frontier"/>
      <family val="2"/>
    </font>
    <font>
      <sz val="11"/>
      <color theme="7" tint="0.39997558519241921"/>
      <name val="Final Frontier"/>
      <family val="2"/>
    </font>
    <font>
      <b/>
      <u/>
      <sz val="14"/>
      <color rgb="FFFFC000"/>
      <name val="Final Frontier"/>
      <family val="2"/>
    </font>
    <font>
      <sz val="11"/>
      <color theme="6" tint="0.39997558519241921"/>
      <name val="Final Frontier"/>
      <family val="2"/>
    </font>
    <font>
      <b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/>
        <bgColor indexed="64"/>
      </patternFill>
    </fill>
  </fills>
  <borders count="1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rgb="FFFFC000"/>
      </top>
      <bottom/>
      <diagonal/>
    </border>
    <border>
      <left style="thin">
        <color rgb="FFFFC000"/>
      </left>
      <right/>
      <top style="thin">
        <color rgb="FFFFC000"/>
      </top>
      <bottom/>
      <diagonal/>
    </border>
    <border>
      <left/>
      <right style="thin">
        <color rgb="FFFFC000"/>
      </right>
      <top style="thin">
        <color rgb="FFFFC000"/>
      </top>
      <bottom/>
      <diagonal/>
    </border>
    <border>
      <left style="thin">
        <color rgb="FFFFC000"/>
      </left>
      <right/>
      <top/>
      <bottom/>
      <diagonal/>
    </border>
    <border>
      <left/>
      <right style="thin">
        <color rgb="FFFFC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FFC000"/>
      </top>
      <bottom/>
      <diagonal/>
    </border>
    <border>
      <left style="thin">
        <color indexed="64"/>
      </left>
      <right style="thin">
        <color indexed="64"/>
      </right>
      <top style="thin">
        <color rgb="FFFFC000"/>
      </top>
      <bottom style="thin">
        <color indexed="64"/>
      </bottom>
      <diagonal/>
    </border>
  </borders>
  <cellStyleXfs count="5">
    <xf numFmtId="0" fontId="0" fillId="0" borderId="0"/>
    <xf numFmtId="0" fontId="2" fillId="2" borderId="0" applyNumberFormat="0" applyBorder="0" applyAlignment="0" applyProtection="0"/>
    <xf numFmtId="0" fontId="3" fillId="3" borderId="1" applyNumberFormat="0" applyAlignment="0" applyProtection="0"/>
    <xf numFmtId="0" fontId="4" fillId="4" borderId="2" applyNumberFormat="0" applyAlignment="0" applyProtection="0"/>
    <xf numFmtId="9" fontId="5" fillId="0" borderId="0" applyFont="0" applyFill="0" applyBorder="0" applyAlignment="0" applyProtection="0"/>
  </cellStyleXfs>
  <cellXfs count="9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9" fontId="0" fillId="0" borderId="0" xfId="0" applyNumberFormat="1"/>
    <xf numFmtId="0" fontId="0" fillId="0" borderId="0" xfId="0" applyAlignment="1">
      <alignment horizontal="right"/>
    </xf>
    <xf numFmtId="0" fontId="0" fillId="0" borderId="0" xfId="0" applyNumberFormat="1" applyAlignment="1">
      <alignment horizontal="right"/>
    </xf>
    <xf numFmtId="0" fontId="0" fillId="5" borderId="0" xfId="0" applyFill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5" xfId="0" applyFont="1" applyBorder="1"/>
    <xf numFmtId="0" fontId="0" fillId="0" borderId="4" xfId="0" applyFont="1" applyBorder="1"/>
    <xf numFmtId="0" fontId="0" fillId="0" borderId="6" xfId="0" applyFont="1" applyBorder="1"/>
    <xf numFmtId="0" fontId="0" fillId="5" borderId="0" xfId="0" applyFont="1" applyFill="1"/>
    <xf numFmtId="0" fontId="0" fillId="5" borderId="0" xfId="0" applyNumberFormat="1" applyFill="1" applyAlignment="1">
      <alignment horizontal="right"/>
    </xf>
    <xf numFmtId="9" fontId="0" fillId="5" borderId="0" xfId="0" applyNumberFormat="1" applyFill="1"/>
    <xf numFmtId="0" fontId="0" fillId="5" borderId="0" xfId="0" applyFill="1" applyAlignment="1">
      <alignment horizontal="right"/>
    </xf>
    <xf numFmtId="0" fontId="0" fillId="5" borderId="4" xfId="0" applyFill="1" applyBorder="1"/>
    <xf numFmtId="0" fontId="0" fillId="5" borderId="6" xfId="0" applyFill="1" applyBorder="1"/>
    <xf numFmtId="0" fontId="0" fillId="5" borderId="5" xfId="0" applyFill="1" applyBorder="1"/>
    <xf numFmtId="0" fontId="0" fillId="5" borderId="0" xfId="0" applyFill="1" applyBorder="1"/>
    <xf numFmtId="0" fontId="1" fillId="0" borderId="0" xfId="0" applyFont="1" applyFill="1" applyBorder="1"/>
    <xf numFmtId="0" fontId="8" fillId="6" borderId="0" xfId="0" applyFont="1" applyFill="1"/>
    <xf numFmtId="0" fontId="8" fillId="6" borderId="0" xfId="0" applyFont="1" applyFill="1" applyAlignment="1">
      <alignment horizontal="center"/>
    </xf>
    <xf numFmtId="0" fontId="9" fillId="7" borderId="0" xfId="0" applyFont="1" applyFill="1"/>
    <xf numFmtId="0" fontId="9" fillId="7" borderId="0" xfId="0" applyFont="1" applyFill="1" applyAlignment="1">
      <alignment horizontal="center"/>
    </xf>
    <xf numFmtId="0" fontId="10" fillId="6" borderId="0" xfId="0" applyFont="1" applyFill="1"/>
    <xf numFmtId="0" fontId="12" fillId="8" borderId="7" xfId="0" applyFont="1" applyFill="1" applyBorder="1"/>
    <xf numFmtId="0" fontId="12" fillId="8" borderId="9" xfId="0" applyFont="1" applyFill="1" applyBorder="1" applyAlignment="1">
      <alignment horizontal="center"/>
    </xf>
    <xf numFmtId="0" fontId="13" fillId="8" borderId="8" xfId="0" applyFont="1" applyFill="1" applyBorder="1"/>
    <xf numFmtId="0" fontId="14" fillId="8" borderId="7" xfId="0" applyFont="1" applyFill="1" applyBorder="1"/>
    <xf numFmtId="0" fontId="14" fillId="8" borderId="9" xfId="0" applyFont="1" applyFill="1" applyBorder="1"/>
    <xf numFmtId="0" fontId="15" fillId="8" borderId="8" xfId="0" applyFont="1" applyFill="1" applyBorder="1"/>
    <xf numFmtId="0" fontId="12" fillId="8" borderId="7" xfId="0" applyFont="1" applyFill="1" applyBorder="1" applyAlignment="1">
      <alignment horizontal="center"/>
    </xf>
    <xf numFmtId="0" fontId="15" fillId="8" borderId="7" xfId="0" applyFont="1" applyFill="1" applyBorder="1" applyAlignment="1">
      <alignment horizontal="center"/>
    </xf>
    <xf numFmtId="0" fontId="16" fillId="8" borderId="7" xfId="3" applyFont="1" applyFill="1" applyBorder="1" applyAlignment="1">
      <alignment horizontal="center"/>
    </xf>
    <xf numFmtId="0" fontId="16" fillId="8" borderId="7" xfId="0" applyFont="1" applyFill="1" applyBorder="1"/>
    <xf numFmtId="0" fontId="17" fillId="6" borderId="0" xfId="0" applyFont="1" applyFill="1"/>
    <xf numFmtId="0" fontId="12" fillId="6" borderId="0" xfId="0" applyFont="1" applyFill="1"/>
    <xf numFmtId="0" fontId="12" fillId="8" borderId="0" xfId="0" applyFont="1" applyFill="1"/>
    <xf numFmtId="0" fontId="12" fillId="8" borderId="0" xfId="0" applyFont="1" applyFill="1" applyAlignment="1">
      <alignment horizontal="center"/>
    </xf>
    <xf numFmtId="0" fontId="13" fillId="8" borderId="10" xfId="0" applyFont="1" applyFill="1" applyBorder="1"/>
    <xf numFmtId="0" fontId="14" fillId="8" borderId="0" xfId="0" applyFont="1" applyFill="1" applyBorder="1"/>
    <xf numFmtId="0" fontId="14" fillId="8" borderId="11" xfId="0" applyFont="1" applyFill="1" applyBorder="1"/>
    <xf numFmtId="0" fontId="15" fillId="8" borderId="0" xfId="0" applyFont="1" applyFill="1"/>
    <xf numFmtId="0" fontId="15" fillId="8" borderId="0" xfId="0" applyFont="1" applyFill="1" applyAlignment="1">
      <alignment horizontal="center"/>
    </xf>
    <xf numFmtId="0" fontId="16" fillId="8" borderId="0" xfId="3" applyFont="1" applyFill="1" applyBorder="1" applyAlignment="1">
      <alignment horizontal="center"/>
    </xf>
    <xf numFmtId="0" fontId="16" fillId="8" borderId="0" xfId="0" applyFont="1" applyFill="1"/>
    <xf numFmtId="0" fontId="16" fillId="8" borderId="0" xfId="0" applyFont="1" applyFill="1" applyAlignment="1">
      <alignment horizontal="center"/>
    </xf>
    <xf numFmtId="1" fontId="16" fillId="8" borderId="0" xfId="2" applyNumberFormat="1" applyFont="1" applyFill="1" applyBorder="1" applyAlignment="1">
      <alignment horizontal="center"/>
    </xf>
    <xf numFmtId="9" fontId="12" fillId="8" borderId="0" xfId="1" applyNumberFormat="1" applyFont="1" applyFill="1" applyBorder="1" applyAlignment="1">
      <alignment horizontal="center"/>
    </xf>
    <xf numFmtId="49" fontId="18" fillId="6" borderId="0" xfId="0" applyNumberFormat="1" applyFont="1" applyFill="1"/>
    <xf numFmtId="0" fontId="19" fillId="6" borderId="0" xfId="0" applyFont="1" applyFill="1"/>
    <xf numFmtId="0" fontId="16" fillId="8" borderId="7" xfId="0" applyFont="1" applyFill="1" applyBorder="1" applyAlignment="1">
      <alignment horizontal="center"/>
    </xf>
    <xf numFmtId="0" fontId="16" fillId="8" borderId="7" xfId="0" applyFont="1" applyFill="1" applyBorder="1" applyAlignment="1">
      <alignment horizontal="left"/>
    </xf>
    <xf numFmtId="0" fontId="15" fillId="8" borderId="7" xfId="0" applyFont="1" applyFill="1" applyBorder="1"/>
    <xf numFmtId="0" fontId="15" fillId="8" borderId="0" xfId="0" applyFont="1" applyFill="1" applyAlignment="1">
      <alignment horizontal="left"/>
    </xf>
    <xf numFmtId="0" fontId="16" fillId="8" borderId="0" xfId="0" applyFont="1" applyFill="1" applyBorder="1" applyAlignment="1">
      <alignment horizontal="center"/>
    </xf>
    <xf numFmtId="0" fontId="16" fillId="8" borderId="0" xfId="0" applyFont="1" applyFill="1" applyBorder="1" applyAlignment="1"/>
    <xf numFmtId="0" fontId="15" fillId="8" borderId="0" xfId="0" applyFont="1" applyFill="1" applyAlignment="1"/>
    <xf numFmtId="0" fontId="8" fillId="6" borderId="0" xfId="0" applyFont="1" applyFill="1" applyBorder="1"/>
    <xf numFmtId="0" fontId="20" fillId="6" borderId="0" xfId="0" applyFont="1" applyFill="1"/>
    <xf numFmtId="0" fontId="21" fillId="8" borderId="3" xfId="0" applyFont="1" applyFill="1" applyBorder="1" applyAlignment="1">
      <alignment vertical="center"/>
    </xf>
    <xf numFmtId="49" fontId="22" fillId="8" borderId="3" xfId="0" applyNumberFormat="1" applyFont="1" applyFill="1" applyBorder="1" applyAlignment="1">
      <alignment horizontal="right" vertical="center"/>
    </xf>
    <xf numFmtId="0" fontId="21" fillId="8" borderId="3" xfId="2" applyFont="1" applyFill="1" applyBorder="1" applyAlignment="1">
      <alignment horizontal="center" vertical="center"/>
    </xf>
    <xf numFmtId="0" fontId="22" fillId="8" borderId="3" xfId="2" applyFont="1" applyFill="1" applyBorder="1" applyAlignment="1">
      <alignment horizontal="right" vertical="center"/>
    </xf>
    <xf numFmtId="0" fontId="11" fillId="6" borderId="0" xfId="0" applyFont="1" applyFill="1"/>
    <xf numFmtId="0" fontId="12" fillId="8" borderId="3" xfId="0" applyFont="1" applyFill="1" applyBorder="1"/>
    <xf numFmtId="0" fontId="22" fillId="8" borderId="3" xfId="0" applyFont="1" applyFill="1" applyBorder="1" applyAlignment="1">
      <alignment horizontal="center"/>
    </xf>
    <xf numFmtId="0" fontId="22" fillId="8" borderId="3" xfId="0" applyFont="1" applyFill="1" applyBorder="1" applyAlignment="1">
      <alignment vertical="center"/>
    </xf>
    <xf numFmtId="1" fontId="22" fillId="8" borderId="3" xfId="2" applyNumberFormat="1" applyFont="1" applyFill="1" applyBorder="1" applyAlignment="1">
      <alignment vertical="center"/>
    </xf>
    <xf numFmtId="1" fontId="12" fillId="8" borderId="3" xfId="4" applyNumberFormat="1" applyFont="1" applyFill="1" applyBorder="1" applyAlignment="1">
      <alignment horizontal="center" vertical="center"/>
    </xf>
    <xf numFmtId="2" fontId="21" fillId="8" borderId="3" xfId="2" applyNumberFormat="1" applyFont="1" applyFill="1" applyBorder="1" applyAlignment="1">
      <alignment vertical="center"/>
    </xf>
    <xf numFmtId="2" fontId="22" fillId="8" borderId="3" xfId="4" applyNumberFormat="1" applyFont="1" applyFill="1" applyBorder="1" applyAlignment="1">
      <alignment vertical="center"/>
    </xf>
    <xf numFmtId="9" fontId="21" fillId="8" borderId="3" xfId="3" applyNumberFormat="1" applyFont="1" applyFill="1" applyBorder="1" applyAlignment="1">
      <alignment vertical="center"/>
    </xf>
    <xf numFmtId="9" fontId="22" fillId="8" borderId="3" xfId="1" applyNumberFormat="1" applyFont="1" applyFill="1" applyBorder="1" applyAlignment="1">
      <alignment horizontal="center" vertical="center"/>
    </xf>
    <xf numFmtId="1" fontId="21" fillId="8" borderId="3" xfId="2" applyNumberFormat="1" applyFont="1" applyFill="1" applyBorder="1" applyAlignment="1">
      <alignment vertical="center"/>
    </xf>
    <xf numFmtId="1" fontId="20" fillId="6" borderId="0" xfId="0" applyNumberFormat="1" applyFont="1" applyFill="1"/>
    <xf numFmtId="49" fontId="22" fillId="8" borderId="3" xfId="0" applyNumberFormat="1" applyFont="1" applyFill="1" applyBorder="1" applyAlignment="1">
      <alignment horizontal="center"/>
    </xf>
    <xf numFmtId="0" fontId="10" fillId="6" borderId="0" xfId="0" applyFont="1" applyFill="1" applyBorder="1"/>
    <xf numFmtId="0" fontId="8" fillId="6" borderId="0" xfId="0" applyFont="1" applyFill="1" applyBorder="1" applyAlignment="1">
      <alignment horizontal="center"/>
    </xf>
    <xf numFmtId="1" fontId="22" fillId="8" borderId="12" xfId="0" applyNumberFormat="1" applyFont="1" applyFill="1" applyBorder="1" applyAlignment="1">
      <alignment horizontal="center"/>
    </xf>
    <xf numFmtId="0" fontId="22" fillId="8" borderId="12" xfId="0" applyFont="1" applyFill="1" applyBorder="1" applyAlignment="1">
      <alignment horizontal="center"/>
    </xf>
    <xf numFmtId="0" fontId="22" fillId="6" borderId="0" xfId="0" applyFont="1" applyFill="1" applyBorder="1"/>
    <xf numFmtId="9" fontId="22" fillId="6" borderId="0" xfId="0" applyNumberFormat="1" applyFont="1" applyFill="1" applyBorder="1"/>
    <xf numFmtId="0" fontId="9" fillId="7" borderId="4" xfId="0" applyFont="1" applyFill="1" applyBorder="1"/>
    <xf numFmtId="49" fontId="9" fillId="7" borderId="4" xfId="0" applyNumberFormat="1" applyFont="1" applyFill="1" applyBorder="1" applyAlignment="1">
      <alignment horizontal="center"/>
    </xf>
    <xf numFmtId="0" fontId="9" fillId="7" borderId="4" xfId="0" applyFont="1" applyFill="1" applyBorder="1" applyAlignment="1">
      <alignment horizontal="center"/>
    </xf>
    <xf numFmtId="0" fontId="12" fillId="8" borderId="14" xfId="0" applyFont="1" applyFill="1" applyBorder="1"/>
    <xf numFmtId="49" fontId="22" fillId="8" borderId="14" xfId="0" applyNumberFormat="1" applyFont="1" applyFill="1" applyBorder="1" applyAlignment="1">
      <alignment horizontal="center"/>
    </xf>
    <xf numFmtId="0" fontId="22" fillId="8" borderId="14" xfId="0" applyFont="1" applyFill="1" applyBorder="1" applyAlignment="1">
      <alignment horizontal="center"/>
    </xf>
    <xf numFmtId="1" fontId="22" fillId="8" borderId="14" xfId="0" applyNumberFormat="1" applyFont="1" applyFill="1" applyBorder="1" applyAlignment="1">
      <alignment horizontal="center"/>
    </xf>
    <xf numFmtId="0" fontId="12" fillId="8" borderId="13" xfId="0" applyFont="1" applyFill="1" applyBorder="1" applyAlignment="1">
      <alignment horizontal="center"/>
    </xf>
    <xf numFmtId="0" fontId="23" fillId="6" borderId="0" xfId="0" applyFont="1" applyFill="1" applyAlignment="1">
      <alignment horizontal="center"/>
    </xf>
    <xf numFmtId="0" fontId="11" fillId="7" borderId="0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4" fillId="8" borderId="3" xfId="0" applyFont="1" applyFill="1" applyBorder="1" applyAlignment="1">
      <alignment vertical="center"/>
    </xf>
    <xf numFmtId="0" fontId="25" fillId="0" borderId="0" xfId="0" applyFont="1"/>
  </cellXfs>
  <cellStyles count="5">
    <cellStyle name="Calculation" xfId="2" builtinId="22"/>
    <cellStyle name="Check Cell" xfId="3" builtinId="23"/>
    <cellStyle name="Neutral" xfId="1" builtinId="28"/>
    <cellStyle name="Normal" xfId="0" builtinId="0"/>
    <cellStyle name="Percent" xfId="4" builtinId="5"/>
  </cellStyles>
  <dxfs count="720"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rgb="FFFF0000"/>
      </font>
    </dxf>
    <dxf>
      <font>
        <color theme="9" tint="0.39994506668294322"/>
      </font>
    </dxf>
    <dxf>
      <font>
        <color theme="6" tint="0.39994506668294322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rgb="FFFF0000"/>
      </font>
    </dxf>
    <dxf>
      <font>
        <color theme="9" tint="0.39994506668294322"/>
      </font>
    </dxf>
    <dxf>
      <font>
        <color theme="6" tint="0.39994506668294322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</dxfs>
  <tableStyles count="0" defaultTableStyle="TableStyleMedium2" defaultPivotStyle="PivotStyleMedium9"/>
  <colors>
    <mruColors>
      <color rgb="FFFFCC99"/>
      <color rgb="FFE2D892"/>
      <color rgb="FFFFFF99"/>
      <color rgb="FF9C6500"/>
      <color rgb="FFFFEB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38100</xdr:rowOff>
    </xdr:from>
    <xdr:to>
      <xdr:col>8</xdr:col>
      <xdr:colOff>266700</xdr:colOff>
      <xdr:row>3</xdr:row>
      <xdr:rowOff>133350</xdr:rowOff>
    </xdr:to>
    <xdr:sp macro="" textlink="">
      <xdr:nvSpPr>
        <xdr:cNvPr id="2" name="TextBox 1"/>
        <xdr:cNvSpPr txBox="1"/>
      </xdr:nvSpPr>
      <xdr:spPr>
        <a:xfrm>
          <a:off x="609600" y="228600"/>
          <a:ext cx="4533900" cy="476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/>
            <a:t>This spreadsheet (another Marty</a:t>
          </a:r>
          <a:r>
            <a:rPr lang="en-US" baseline="30000"/>
            <a:t>TM</a:t>
          </a:r>
          <a:r>
            <a:rPr lang="en-US"/>
            <a:t> creation) tracks the income of planets within sectors and then provides a national report.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M53"/>
  <sheetViews>
    <sheetView tabSelected="1" workbookViewId="0">
      <selection activeCell="D8" sqref="D8"/>
    </sheetView>
  </sheetViews>
  <sheetFormatPr defaultColWidth="9.140625" defaultRowHeight="14.25"/>
  <cols>
    <col min="1" max="1" width="9.140625" style="61"/>
    <col min="2" max="2" width="19.42578125" style="61" customWidth="1"/>
    <col min="3" max="3" width="13" style="77" customWidth="1"/>
    <col min="4" max="4" width="15.42578125" style="61" bestFit="1" customWidth="1"/>
    <col min="5" max="8" width="9.140625" style="61"/>
    <col min="9" max="9" width="11.42578125" style="61" customWidth="1"/>
    <col min="10" max="10" width="12.5703125" style="61" customWidth="1"/>
    <col min="11" max="11" width="12.85546875" style="61" customWidth="1"/>
    <col min="12" max="12" width="10.42578125" style="61" customWidth="1"/>
    <col min="13" max="16384" width="9.140625" style="61"/>
  </cols>
  <sheetData>
    <row r="1" spans="2:13" ht="18">
      <c r="B1" s="93" t="s">
        <v>72</v>
      </c>
      <c r="C1" s="93"/>
      <c r="D1" s="93"/>
      <c r="E1" s="93"/>
      <c r="F1" s="38"/>
      <c r="G1" s="38"/>
      <c r="H1" s="93" t="s">
        <v>73</v>
      </c>
      <c r="I1" s="93"/>
      <c r="J1" s="93"/>
      <c r="K1" s="93"/>
      <c r="L1" s="93"/>
    </row>
    <row r="3" spans="2:13" s="66" customFormat="1" ht="15">
      <c r="B3" s="85" t="s">
        <v>0</v>
      </c>
      <c r="C3" s="86" t="s">
        <v>1</v>
      </c>
      <c r="D3" s="87" t="s">
        <v>70</v>
      </c>
      <c r="E3" s="87" t="s">
        <v>37</v>
      </c>
      <c r="F3" s="87" t="s">
        <v>74</v>
      </c>
      <c r="G3" s="61"/>
      <c r="H3" s="62" t="s">
        <v>123</v>
      </c>
      <c r="I3" s="63"/>
      <c r="J3" s="63"/>
      <c r="K3" s="64">
        <f>SUM(D4:D21)</f>
        <v>17</v>
      </c>
      <c r="L3" s="65">
        <f>IF(K3&lt;101,VLOOKUP(K3,RPBonus,2),600)</f>
        <v>100</v>
      </c>
      <c r="M3" s="61"/>
    </row>
    <row r="4" spans="2:13" ht="15">
      <c r="B4" s="88" t="s">
        <v>6</v>
      </c>
      <c r="C4" s="89" t="s">
        <v>2</v>
      </c>
      <c r="D4" s="90">
        <f>'Sol 001'!Q19</f>
        <v>8</v>
      </c>
      <c r="E4" s="91">
        <f>'Sol 001'!Q22</f>
        <v>1339</v>
      </c>
      <c r="F4" s="92">
        <v>2213</v>
      </c>
      <c r="H4" s="62" t="s">
        <v>57</v>
      </c>
      <c r="I4" s="63"/>
      <c r="J4" s="63"/>
      <c r="K4" s="69"/>
      <c r="L4" s="70">
        <f>SUM(E4:E21)+L3</f>
        <v>2645.4</v>
      </c>
    </row>
    <row r="5" spans="2:13" ht="15">
      <c r="B5" s="67" t="s">
        <v>7</v>
      </c>
      <c r="C5" s="78" t="s">
        <v>3</v>
      </c>
      <c r="D5" s="68">
        <f>'Alpha Centauri 002'!Q19</f>
        <v>9</v>
      </c>
      <c r="E5" s="81">
        <f>'Alpha Centauri 002'!Q22</f>
        <v>1206.4000000000001</v>
      </c>
      <c r="F5" s="83"/>
      <c r="H5" s="62" t="s">
        <v>64</v>
      </c>
      <c r="I5" s="63"/>
      <c r="J5" s="63"/>
      <c r="K5" s="71">
        <v>30</v>
      </c>
      <c r="L5" s="72">
        <f>SUM(K5-30)/100+1</f>
        <v>1</v>
      </c>
    </row>
    <row r="6" spans="2:13" ht="15">
      <c r="B6" s="67" t="s">
        <v>8</v>
      </c>
      <c r="C6" s="78" t="s">
        <v>4</v>
      </c>
      <c r="D6" s="68"/>
      <c r="E6" s="81"/>
      <c r="F6" s="83"/>
      <c r="H6" s="62" t="s">
        <v>63</v>
      </c>
      <c r="I6" s="63"/>
      <c r="J6" s="63"/>
      <c r="K6" s="73"/>
      <c r="L6" s="70">
        <f>SUM(L4*L5)</f>
        <v>2645.4</v>
      </c>
    </row>
    <row r="7" spans="2:13" ht="15">
      <c r="B7" s="67" t="s">
        <v>9</v>
      </c>
      <c r="C7" s="78" t="s">
        <v>5</v>
      </c>
      <c r="D7" s="68"/>
      <c r="E7" s="82"/>
      <c r="F7" s="83"/>
      <c r="H7" s="62" t="s">
        <v>27</v>
      </c>
      <c r="I7" s="63"/>
      <c r="J7" s="63"/>
      <c r="K7" s="97" t="s">
        <v>28</v>
      </c>
      <c r="L7" s="74">
        <f>VLOOKUP(K7,EconVar,2)</f>
        <v>0.5</v>
      </c>
    </row>
    <row r="8" spans="2:13" ht="15">
      <c r="B8" s="67"/>
      <c r="C8" s="78" t="s">
        <v>75</v>
      </c>
      <c r="D8" s="68"/>
      <c r="E8" s="82"/>
      <c r="F8" s="83"/>
      <c r="H8" s="62" t="s">
        <v>29</v>
      </c>
      <c r="I8" s="63"/>
      <c r="J8" s="63"/>
      <c r="K8" s="69"/>
      <c r="L8" s="70">
        <f>SUM(L6*L7)</f>
        <v>1322.7</v>
      </c>
    </row>
    <row r="9" spans="2:13" ht="15">
      <c r="B9" s="67"/>
      <c r="C9" s="78" t="s">
        <v>76</v>
      </c>
      <c r="D9" s="68"/>
      <c r="E9" s="82"/>
      <c r="F9" s="83"/>
      <c r="H9" s="62" t="s">
        <v>30</v>
      </c>
      <c r="I9" s="63"/>
      <c r="J9" s="63"/>
      <c r="K9" s="75">
        <v>0.2</v>
      </c>
      <c r="L9" s="76">
        <f>SUM(L8*K9)</f>
        <v>264.54000000000002</v>
      </c>
    </row>
    <row r="10" spans="2:13">
      <c r="B10" s="67"/>
      <c r="C10" s="78" t="s">
        <v>77</v>
      </c>
      <c r="D10" s="68"/>
      <c r="E10" s="82"/>
      <c r="F10" s="83"/>
    </row>
    <row r="11" spans="2:13">
      <c r="B11" s="67"/>
      <c r="C11" s="78" t="s">
        <v>78</v>
      </c>
      <c r="D11" s="68"/>
      <c r="E11" s="82"/>
      <c r="F11" s="83"/>
    </row>
    <row r="12" spans="2:13">
      <c r="B12" s="67"/>
      <c r="C12" s="78" t="s">
        <v>79</v>
      </c>
      <c r="D12" s="68"/>
      <c r="E12" s="82"/>
      <c r="F12" s="83"/>
    </row>
    <row r="13" spans="2:13">
      <c r="B13" s="67"/>
      <c r="C13" s="78" t="s">
        <v>80</v>
      </c>
      <c r="D13" s="68"/>
      <c r="E13" s="82"/>
      <c r="F13" s="83"/>
    </row>
    <row r="14" spans="2:13">
      <c r="B14" s="67"/>
      <c r="C14" s="78" t="s">
        <v>81</v>
      </c>
      <c r="D14" s="68"/>
      <c r="E14" s="82"/>
      <c r="F14" s="83"/>
    </row>
    <row r="15" spans="2:13">
      <c r="B15" s="67"/>
      <c r="C15" s="78" t="s">
        <v>82</v>
      </c>
      <c r="D15" s="68"/>
      <c r="E15" s="82"/>
      <c r="F15" s="83"/>
    </row>
    <row r="16" spans="2:13">
      <c r="B16" s="67"/>
      <c r="C16" s="78" t="s">
        <v>83</v>
      </c>
      <c r="D16" s="68"/>
      <c r="E16" s="82"/>
      <c r="F16" s="83"/>
    </row>
    <row r="17" spans="2:6">
      <c r="B17" s="67"/>
      <c r="C17" s="78" t="s">
        <v>84</v>
      </c>
      <c r="D17" s="68"/>
      <c r="E17" s="82"/>
      <c r="F17" s="83"/>
    </row>
    <row r="18" spans="2:6">
      <c r="B18" s="67"/>
      <c r="C18" s="78" t="s">
        <v>85</v>
      </c>
      <c r="D18" s="68"/>
      <c r="E18" s="82"/>
      <c r="F18" s="83"/>
    </row>
    <row r="19" spans="2:6">
      <c r="B19" s="67"/>
      <c r="C19" s="78" t="s">
        <v>86</v>
      </c>
      <c r="D19" s="68"/>
      <c r="E19" s="82"/>
      <c r="F19" s="83"/>
    </row>
    <row r="20" spans="2:6">
      <c r="B20" s="67"/>
      <c r="C20" s="78" t="s">
        <v>87</v>
      </c>
      <c r="D20" s="68"/>
      <c r="E20" s="82"/>
      <c r="F20" s="83"/>
    </row>
    <row r="21" spans="2:6">
      <c r="B21" s="67"/>
      <c r="C21" s="78" t="s">
        <v>88</v>
      </c>
      <c r="D21" s="68"/>
      <c r="E21" s="82"/>
      <c r="F21" s="83"/>
    </row>
    <row r="22" spans="2:6">
      <c r="B22" s="67"/>
      <c r="C22" s="78" t="s">
        <v>89</v>
      </c>
      <c r="D22" s="68"/>
      <c r="E22" s="82"/>
      <c r="F22" s="83"/>
    </row>
    <row r="23" spans="2:6">
      <c r="B23" s="67"/>
      <c r="C23" s="78" t="s">
        <v>90</v>
      </c>
      <c r="D23" s="68"/>
      <c r="E23" s="82"/>
      <c r="F23" s="83"/>
    </row>
    <row r="24" spans="2:6">
      <c r="B24" s="67"/>
      <c r="C24" s="78" t="s">
        <v>91</v>
      </c>
      <c r="D24" s="68"/>
      <c r="E24" s="82"/>
      <c r="F24" s="84"/>
    </row>
    <row r="25" spans="2:6">
      <c r="B25" s="67"/>
      <c r="C25" s="78" t="s">
        <v>92</v>
      </c>
      <c r="D25" s="68"/>
      <c r="E25" s="82"/>
      <c r="F25" s="84"/>
    </row>
    <row r="26" spans="2:6">
      <c r="B26" s="67"/>
      <c r="C26" s="78" t="s">
        <v>93</v>
      </c>
      <c r="D26" s="68"/>
      <c r="E26" s="82"/>
      <c r="F26" s="83"/>
    </row>
    <row r="27" spans="2:6">
      <c r="B27" s="67"/>
      <c r="C27" s="78" t="s">
        <v>94</v>
      </c>
      <c r="D27" s="68"/>
      <c r="E27" s="82"/>
      <c r="F27" s="83"/>
    </row>
    <row r="28" spans="2:6">
      <c r="B28" s="67"/>
      <c r="C28" s="78" t="s">
        <v>95</v>
      </c>
      <c r="D28" s="68"/>
      <c r="E28" s="82"/>
      <c r="F28" s="83"/>
    </row>
    <row r="29" spans="2:6">
      <c r="B29" s="67"/>
      <c r="C29" s="78" t="s">
        <v>96</v>
      </c>
      <c r="D29" s="68"/>
      <c r="E29" s="82"/>
      <c r="F29" s="83"/>
    </row>
    <row r="30" spans="2:6">
      <c r="B30" s="67"/>
      <c r="C30" s="78" t="s">
        <v>97</v>
      </c>
      <c r="D30" s="68"/>
      <c r="E30" s="82"/>
      <c r="F30" s="83"/>
    </row>
    <row r="31" spans="2:6">
      <c r="B31" s="67"/>
      <c r="C31" s="78" t="s">
        <v>98</v>
      </c>
      <c r="D31" s="68"/>
      <c r="E31" s="82"/>
      <c r="F31" s="83"/>
    </row>
    <row r="32" spans="2:6">
      <c r="B32" s="67"/>
      <c r="C32" s="78" t="s">
        <v>99</v>
      </c>
      <c r="D32" s="68"/>
      <c r="E32" s="82"/>
      <c r="F32" s="83"/>
    </row>
    <row r="33" spans="2:6">
      <c r="B33" s="67"/>
      <c r="C33" s="78" t="s">
        <v>100</v>
      </c>
      <c r="D33" s="68"/>
      <c r="E33" s="82"/>
      <c r="F33" s="83"/>
    </row>
    <row r="34" spans="2:6">
      <c r="B34" s="67"/>
      <c r="C34" s="78" t="s">
        <v>101</v>
      </c>
      <c r="D34" s="68"/>
      <c r="E34" s="82"/>
      <c r="F34" s="83"/>
    </row>
    <row r="35" spans="2:6">
      <c r="B35" s="67"/>
      <c r="C35" s="78" t="s">
        <v>102</v>
      </c>
      <c r="D35" s="68"/>
      <c r="E35" s="82"/>
      <c r="F35" s="83"/>
    </row>
    <row r="36" spans="2:6">
      <c r="B36" s="67"/>
      <c r="C36" s="78" t="s">
        <v>103</v>
      </c>
      <c r="D36" s="68"/>
      <c r="E36" s="82"/>
      <c r="F36" s="83"/>
    </row>
    <row r="37" spans="2:6">
      <c r="B37" s="67"/>
      <c r="C37" s="78" t="s">
        <v>104</v>
      </c>
      <c r="D37" s="68"/>
      <c r="E37" s="82"/>
      <c r="F37" s="83"/>
    </row>
    <row r="38" spans="2:6">
      <c r="B38" s="67"/>
      <c r="C38" s="78" t="s">
        <v>105</v>
      </c>
      <c r="D38" s="68"/>
      <c r="E38" s="82"/>
      <c r="F38" s="83"/>
    </row>
    <row r="39" spans="2:6">
      <c r="B39" s="67"/>
      <c r="C39" s="78" t="s">
        <v>106</v>
      </c>
      <c r="D39" s="68"/>
      <c r="E39" s="82"/>
      <c r="F39" s="83"/>
    </row>
    <row r="40" spans="2:6">
      <c r="B40" s="67"/>
      <c r="C40" s="78" t="s">
        <v>107</v>
      </c>
      <c r="D40" s="68"/>
      <c r="E40" s="82"/>
      <c r="F40" s="83"/>
    </row>
    <row r="41" spans="2:6">
      <c r="B41" s="67"/>
      <c r="C41" s="78" t="s">
        <v>108</v>
      </c>
      <c r="D41" s="68"/>
      <c r="E41" s="82"/>
      <c r="F41" s="83"/>
    </row>
    <row r="42" spans="2:6">
      <c r="B42" s="67"/>
      <c r="C42" s="78" t="s">
        <v>109</v>
      </c>
      <c r="D42" s="68"/>
      <c r="E42" s="82"/>
      <c r="F42" s="83"/>
    </row>
    <row r="43" spans="2:6">
      <c r="B43" s="67"/>
      <c r="C43" s="78" t="s">
        <v>110</v>
      </c>
      <c r="D43" s="68"/>
      <c r="E43" s="82"/>
      <c r="F43" s="83"/>
    </row>
    <row r="44" spans="2:6">
      <c r="B44" s="67"/>
      <c r="C44" s="78" t="s">
        <v>111</v>
      </c>
      <c r="D44" s="68"/>
      <c r="E44" s="82"/>
      <c r="F44" s="83"/>
    </row>
    <row r="45" spans="2:6">
      <c r="B45" s="67"/>
      <c r="C45" s="78" t="s">
        <v>112</v>
      </c>
      <c r="D45" s="68"/>
      <c r="E45" s="82"/>
      <c r="F45" s="83"/>
    </row>
    <row r="46" spans="2:6">
      <c r="B46" s="67"/>
      <c r="C46" s="78" t="s">
        <v>113</v>
      </c>
      <c r="D46" s="68"/>
      <c r="E46" s="82"/>
      <c r="F46" s="83"/>
    </row>
    <row r="47" spans="2:6">
      <c r="B47" s="67"/>
      <c r="C47" s="78" t="s">
        <v>114</v>
      </c>
      <c r="D47" s="68"/>
      <c r="E47" s="82"/>
      <c r="F47" s="83"/>
    </row>
    <row r="48" spans="2:6">
      <c r="B48" s="67"/>
      <c r="C48" s="78" t="s">
        <v>115</v>
      </c>
      <c r="D48" s="68"/>
      <c r="E48" s="82"/>
      <c r="F48" s="83"/>
    </row>
    <row r="49" spans="2:6">
      <c r="B49" s="67"/>
      <c r="C49" s="78" t="s">
        <v>116</v>
      </c>
      <c r="D49" s="68"/>
      <c r="E49" s="82"/>
      <c r="F49" s="83"/>
    </row>
    <row r="50" spans="2:6">
      <c r="B50" s="67"/>
      <c r="C50" s="78" t="s">
        <v>117</v>
      </c>
      <c r="D50" s="68"/>
      <c r="E50" s="82"/>
      <c r="F50" s="83"/>
    </row>
    <row r="51" spans="2:6">
      <c r="B51" s="67"/>
      <c r="C51" s="78" t="s">
        <v>118</v>
      </c>
      <c r="D51" s="68"/>
      <c r="E51" s="82"/>
      <c r="F51" s="83"/>
    </row>
    <row r="52" spans="2:6">
      <c r="B52" s="67"/>
      <c r="C52" s="78" t="s">
        <v>119</v>
      </c>
      <c r="D52" s="68"/>
      <c r="E52" s="82"/>
      <c r="F52" s="83"/>
    </row>
    <row r="53" spans="2:6">
      <c r="B53" s="67"/>
      <c r="C53" s="78" t="s">
        <v>120</v>
      </c>
      <c r="D53" s="68"/>
      <c r="E53" s="82"/>
      <c r="F53" s="83"/>
    </row>
  </sheetData>
  <mergeCells count="2">
    <mergeCell ref="B1:E1"/>
    <mergeCell ref="H1:L1"/>
  </mergeCells>
  <dataValidations count="1">
    <dataValidation type="list" allowBlank="1" showInputMessage="1" showErrorMessage="1" sqref="K7">
      <formula1>EconType</formula1>
    </dataValidation>
  </dataValidations>
  <pageMargins left="0.7" right="0.7" top="0.75" bottom="0.5" header="0.3" footer="0.3"/>
  <pageSetup orientation="portrait" r:id="rId1"/>
  <headerFooter>
    <oddHeader>&amp;C&amp;"Courier"&amp;12UNCLASSIFIED</oddHeader>
    <oddFooter>&amp;C&amp;"Courier"&amp;12UNCLASSIFIED</oddFooter>
  </headerFooter>
  <ignoredErrors>
    <ignoredError sqref="L7" formula="1"/>
    <ignoredError sqref="C4 C5:C7 C8:C53" numberStoredAsText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B17"/>
  <sheetViews>
    <sheetView workbookViewId="0">
      <selection activeCell="B18" sqref="B18"/>
    </sheetView>
  </sheetViews>
  <sheetFormatPr defaultRowHeight="15"/>
  <sheetData>
    <row r="6" spans="1:2">
      <c r="A6" s="1" t="s">
        <v>156</v>
      </c>
    </row>
    <row r="7" spans="1:2">
      <c r="B7" t="s">
        <v>159</v>
      </c>
    </row>
    <row r="8" spans="1:2">
      <c r="B8" t="s">
        <v>160</v>
      </c>
    </row>
    <row r="10" spans="1:2">
      <c r="A10" s="98" t="s">
        <v>161</v>
      </c>
    </row>
    <row r="11" spans="1:2">
      <c r="B11" t="s">
        <v>162</v>
      </c>
    </row>
    <row r="12" spans="1:2">
      <c r="B12" t="s">
        <v>163</v>
      </c>
    </row>
    <row r="13" spans="1:2">
      <c r="B13" t="s">
        <v>167</v>
      </c>
    </row>
    <row r="14" spans="1:2">
      <c r="B14" t="s">
        <v>164</v>
      </c>
    </row>
    <row r="15" spans="1:2">
      <c r="B15" t="s">
        <v>178</v>
      </c>
    </row>
    <row r="16" spans="1:2">
      <c r="B16" t="s">
        <v>179</v>
      </c>
    </row>
    <row r="17" spans="2:2">
      <c r="B17" t="s">
        <v>180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65"/>
  <sheetViews>
    <sheetView workbookViewId="0">
      <selection sqref="A1:XFD1048576"/>
    </sheetView>
  </sheetViews>
  <sheetFormatPr defaultColWidth="9.140625" defaultRowHeight="14.25"/>
  <cols>
    <col min="1" max="1" width="22.7109375" style="22" customWidth="1"/>
    <col min="2" max="2" width="23" style="22" customWidth="1"/>
    <col min="3" max="3" width="8.5703125" style="22" customWidth="1"/>
    <col min="4" max="4" width="10.140625" style="22" bestFit="1" customWidth="1"/>
    <col min="5" max="5" width="22.140625" style="22" customWidth="1"/>
    <col min="6" max="6" width="22.85546875" style="22" customWidth="1"/>
    <col min="7" max="7" width="10.140625" style="22" bestFit="1" customWidth="1"/>
    <col min="8" max="8" width="8.85546875" style="22" bestFit="1" customWidth="1"/>
    <col min="9" max="9" width="8.42578125" style="23" bestFit="1" customWidth="1"/>
    <col min="10" max="10" width="10.5703125" style="22" bestFit="1" customWidth="1"/>
    <col min="11" max="13" width="9.5703125" style="22" hidden="1" customWidth="1"/>
    <col min="14" max="14" width="11.42578125" style="22" bestFit="1" customWidth="1"/>
    <col min="15" max="15" width="5.140625" style="22" customWidth="1"/>
    <col min="16" max="16" width="27.5703125" style="22" bestFit="1" customWidth="1"/>
    <col min="17" max="17" width="9.140625" style="22"/>
    <col min="18" max="18" width="3.7109375" style="22" customWidth="1"/>
    <col min="19" max="19" width="15.5703125" style="22" customWidth="1"/>
    <col min="20" max="16384" width="9.140625" style="22"/>
  </cols>
  <sheetData>
    <row r="1" spans="1:21" ht="18">
      <c r="A1" s="93" t="s">
        <v>69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</row>
    <row r="3" spans="1:21" s="26" customFormat="1" ht="15">
      <c r="A3" s="24" t="s">
        <v>10</v>
      </c>
      <c r="B3" s="24" t="s">
        <v>11</v>
      </c>
      <c r="C3" s="24" t="s">
        <v>146</v>
      </c>
      <c r="D3" s="24" t="s">
        <v>150</v>
      </c>
      <c r="E3" s="24" t="s">
        <v>58</v>
      </c>
      <c r="F3" s="24" t="s">
        <v>12</v>
      </c>
      <c r="G3" s="24" t="s">
        <v>65</v>
      </c>
      <c r="H3" s="24" t="s">
        <v>26</v>
      </c>
      <c r="I3" s="25" t="s">
        <v>71</v>
      </c>
      <c r="J3" s="25" t="s">
        <v>61</v>
      </c>
      <c r="K3" s="25" t="s">
        <v>154</v>
      </c>
      <c r="L3" s="25"/>
      <c r="M3" s="25" t="s">
        <v>153</v>
      </c>
      <c r="N3" s="25" t="s">
        <v>62</v>
      </c>
      <c r="P3" s="94" t="s">
        <v>68</v>
      </c>
      <c r="Q3" s="94"/>
    </row>
    <row r="4" spans="1:21" ht="15">
      <c r="A4" s="27" t="s">
        <v>14</v>
      </c>
      <c r="B4" s="27" t="s">
        <v>6</v>
      </c>
      <c r="C4" s="28"/>
      <c r="D4" s="29" t="s">
        <v>151</v>
      </c>
      <c r="E4" s="30" t="s">
        <v>122</v>
      </c>
      <c r="F4" s="30" t="s">
        <v>51</v>
      </c>
      <c r="G4" s="31"/>
      <c r="H4" s="32" t="str">
        <f t="shared" ref="H4:H53" si="0">IF(LEFT(E4,6)="Nation","Nation",IF(LEFT(E4,6)="Sector","Sector",""))</f>
        <v>Nation</v>
      </c>
      <c r="I4" s="33"/>
      <c r="J4" s="34">
        <f t="shared" ref="J4:J35" si="1">IF(H4="Sector",VLOOKUP(E4,RPTable,2),IF(AND(E4="",F4=""),"",IF(AND(F4="Other",I4&lt;&gt;""),VLOOKUP(F4,RPTable,2),IF(F4&lt;&gt;"Other",VLOOKUP(F4,RPTable,2),""))))</f>
        <v>400</v>
      </c>
      <c r="K4" s="34">
        <f>IF(AND(E4="",F4=""),"",IF(G4="Yes",0.75,IF(AND(F4="Other",I4&lt;&gt;""),SUM(J4*I4)-J4,0)))</f>
        <v>0</v>
      </c>
      <c r="L4" s="34">
        <f>IF(AND(E4="",F4=""),"",IF(G4="Yes",SUM(J4*K4),J4+K4))</f>
        <v>400</v>
      </c>
      <c r="M4" s="34">
        <f>IF(A4="","",IF(L4&lt;0,0,IF(AND(D4="Civil War",C4&lt;50),L4*0.75,IF(AND(D4="Civil War",C4&gt;49),L4,0))))</f>
        <v>0</v>
      </c>
      <c r="N4" s="35">
        <f>IF(AND(E4="",F4=""),"",SUM(L4-M4))</f>
        <v>400</v>
      </c>
      <c r="P4" s="36" t="s">
        <v>39</v>
      </c>
      <c r="Q4" s="34">
        <f>COUNTIFS(F4:F13,"Major Industrial World")</f>
        <v>2</v>
      </c>
      <c r="R4" s="37">
        <f>SUM(Q4*100)</f>
        <v>200</v>
      </c>
      <c r="S4" s="37"/>
      <c r="T4" s="38"/>
      <c r="U4" s="38"/>
    </row>
    <row r="5" spans="1:21" ht="15">
      <c r="A5" s="39" t="s">
        <v>15</v>
      </c>
      <c r="B5" s="39" t="s">
        <v>6</v>
      </c>
      <c r="C5" s="40"/>
      <c r="D5" s="41" t="s">
        <v>146</v>
      </c>
      <c r="E5" s="42"/>
      <c r="F5" s="42" t="s">
        <v>50</v>
      </c>
      <c r="G5" s="43"/>
      <c r="H5" s="44" t="str">
        <f t="shared" si="0"/>
        <v/>
      </c>
      <c r="I5" s="40"/>
      <c r="J5" s="45">
        <f t="shared" si="1"/>
        <v>-30</v>
      </c>
      <c r="K5" s="45">
        <f>IF(AND(E5="",F5=""),"",IF(G5="Yes",0.75,IF(AND(F5="Other",I5&lt;&gt;""),SUM(J5*I5)-J5,0)))</f>
        <v>0</v>
      </c>
      <c r="L5" s="45">
        <f t="shared" ref="L5:L63" si="2">IF(AND(E5="",F5=""),"",IF(G5="Yes",SUM(J5*K5),J5+K5))</f>
        <v>-30</v>
      </c>
      <c r="M5" s="45">
        <f t="shared" ref="M5:M63" si="3">IF(A5="","",IF(L5&lt;0,0,IF(AND(D5="Civil War",C5&lt;50),L5*0.75,IF(AND(D5="Civil War",C5&gt;49),L5,0))))</f>
        <v>0</v>
      </c>
      <c r="N5" s="46">
        <f>IF(AND(E5="",F5=""),"",SUM(L5-M5))</f>
        <v>-30</v>
      </c>
      <c r="P5" s="47" t="s">
        <v>40</v>
      </c>
      <c r="Q5" s="45">
        <f>COUNTIFS(F4:F13,"Minor Industrial World")</f>
        <v>3</v>
      </c>
      <c r="R5" s="37">
        <f>SUM(Q5*50)</f>
        <v>150</v>
      </c>
      <c r="S5" s="37"/>
      <c r="T5" s="38"/>
      <c r="U5" s="38"/>
    </row>
    <row r="6" spans="1:21" ht="15">
      <c r="A6" s="39" t="s">
        <v>16</v>
      </c>
      <c r="B6" s="39" t="s">
        <v>6</v>
      </c>
      <c r="C6" s="40"/>
      <c r="D6" s="41" t="s">
        <v>152</v>
      </c>
      <c r="E6" s="42"/>
      <c r="F6" s="42" t="s">
        <v>52</v>
      </c>
      <c r="G6" s="43"/>
      <c r="H6" s="44" t="str">
        <f t="shared" si="0"/>
        <v/>
      </c>
      <c r="I6" s="40"/>
      <c r="J6" s="45">
        <f t="shared" si="1"/>
        <v>200</v>
      </c>
      <c r="K6" s="45">
        <f t="shared" ref="K6:K63" si="4">IF(AND(E6="",F6=""),"",IF(G6="Yes",0.75,IF(AND(F6="Other",I6&lt;&gt;""),SUM(J6*I6)-J6,0)))</f>
        <v>0</v>
      </c>
      <c r="L6" s="45">
        <f t="shared" si="2"/>
        <v>200</v>
      </c>
      <c r="M6" s="45">
        <f t="shared" si="3"/>
        <v>150</v>
      </c>
      <c r="N6" s="46">
        <f t="shared" ref="N6:N63" si="5">IF(AND(E6="",F6=""),"",SUM(L6-M6))</f>
        <v>50</v>
      </c>
      <c r="P6" s="47" t="s">
        <v>42</v>
      </c>
      <c r="Q6" s="45">
        <f>COUNTIFS(F4:F13,"Colony (Stage 9)")</f>
        <v>0</v>
      </c>
      <c r="R6" s="37">
        <f>SUMIF(F4:F13,P6,(J4:J13))</f>
        <v>0</v>
      </c>
      <c r="S6" s="37"/>
      <c r="T6" s="38"/>
      <c r="U6" s="38"/>
    </row>
    <row r="7" spans="1:21" ht="15">
      <c r="A7" s="39" t="s">
        <v>18</v>
      </c>
      <c r="B7" s="39" t="s">
        <v>6</v>
      </c>
      <c r="C7" s="40"/>
      <c r="D7" s="41" t="s">
        <v>151</v>
      </c>
      <c r="E7" s="42"/>
      <c r="F7" s="42" t="s">
        <v>52</v>
      </c>
      <c r="G7" s="43"/>
      <c r="H7" s="44" t="str">
        <f t="shared" si="0"/>
        <v/>
      </c>
      <c r="I7" s="40"/>
      <c r="J7" s="45">
        <f t="shared" si="1"/>
        <v>200</v>
      </c>
      <c r="K7" s="45">
        <f t="shared" si="4"/>
        <v>0</v>
      </c>
      <c r="L7" s="45">
        <f t="shared" si="2"/>
        <v>200</v>
      </c>
      <c r="M7" s="45">
        <f t="shared" si="3"/>
        <v>0</v>
      </c>
      <c r="N7" s="46">
        <f t="shared" si="5"/>
        <v>200</v>
      </c>
      <c r="P7" s="47" t="s">
        <v>43</v>
      </c>
      <c r="Q7" s="45">
        <f>COUNTIFS(F4:F13,"Colony (Stage 8)")</f>
        <v>0</v>
      </c>
      <c r="R7" s="37">
        <f>SUMIF(F4:F13,P7,(J4:J13))</f>
        <v>0</v>
      </c>
      <c r="S7" s="37"/>
      <c r="T7" s="38"/>
      <c r="U7" s="38"/>
    </row>
    <row r="8" spans="1:21" ht="15">
      <c r="A8" s="39" t="s">
        <v>17</v>
      </c>
      <c r="B8" s="39" t="s">
        <v>19</v>
      </c>
      <c r="C8" s="40"/>
      <c r="D8" s="41" t="s">
        <v>152</v>
      </c>
      <c r="E8" s="42"/>
      <c r="F8" s="42" t="s">
        <v>20</v>
      </c>
      <c r="G8" s="43"/>
      <c r="H8" s="44" t="str">
        <f t="shared" si="0"/>
        <v/>
      </c>
      <c r="I8" s="40">
        <v>3</v>
      </c>
      <c r="J8" s="45">
        <f t="shared" si="1"/>
        <v>10</v>
      </c>
      <c r="K8" s="45">
        <f t="shared" si="4"/>
        <v>20</v>
      </c>
      <c r="L8" s="45">
        <f t="shared" si="2"/>
        <v>30</v>
      </c>
      <c r="M8" s="45">
        <f t="shared" si="3"/>
        <v>22.5</v>
      </c>
      <c r="N8" s="46">
        <f t="shared" si="5"/>
        <v>7.5</v>
      </c>
      <c r="P8" s="47" t="s">
        <v>44</v>
      </c>
      <c r="Q8" s="45">
        <f>COUNTIFS(F4:F13,"Colony (Stage 7)")</f>
        <v>0</v>
      </c>
      <c r="R8" s="37">
        <f>SUMIF(F4:F13,P8,(J4:J13))</f>
        <v>0</v>
      </c>
      <c r="S8" s="37"/>
      <c r="T8" s="38"/>
      <c r="U8" s="38"/>
    </row>
    <row r="9" spans="1:21" ht="15">
      <c r="A9" s="39" t="s">
        <v>21</v>
      </c>
      <c r="B9" s="39" t="s">
        <v>22</v>
      </c>
      <c r="C9" s="40"/>
      <c r="D9" s="41" t="s">
        <v>146</v>
      </c>
      <c r="E9" s="42"/>
      <c r="F9" s="42" t="s">
        <v>52</v>
      </c>
      <c r="G9" s="43" t="s">
        <v>66</v>
      </c>
      <c r="H9" s="44" t="str">
        <f t="shared" si="0"/>
        <v/>
      </c>
      <c r="I9" s="40"/>
      <c r="J9" s="45">
        <f t="shared" si="1"/>
        <v>200</v>
      </c>
      <c r="K9" s="45">
        <f>IF(AND(E9="",F9=""),"",IF(G9="Yes",0.75,IF(AND(F9="Other",I9&lt;&gt;""),SUM(J9*I9)-J9,0)))</f>
        <v>0.75</v>
      </c>
      <c r="L9" s="45">
        <f t="shared" si="2"/>
        <v>150</v>
      </c>
      <c r="M9" s="45">
        <f t="shared" si="3"/>
        <v>0</v>
      </c>
      <c r="N9" s="46">
        <f t="shared" si="5"/>
        <v>150</v>
      </c>
      <c r="P9" s="47" t="s">
        <v>45</v>
      </c>
      <c r="Q9" s="45">
        <f>COUNTIFS(F4:F13,"Colony (Stage 6)")</f>
        <v>0</v>
      </c>
      <c r="R9" s="37">
        <f>SUMIF(F4:F13,P9,(J4:J13))</f>
        <v>0</v>
      </c>
      <c r="S9" s="37"/>
      <c r="T9" s="38"/>
      <c r="U9" s="38"/>
    </row>
    <row r="10" spans="1:21" ht="15">
      <c r="A10" s="39" t="s">
        <v>23</v>
      </c>
      <c r="B10" s="39" t="s">
        <v>24</v>
      </c>
      <c r="C10" s="40"/>
      <c r="D10" s="41" t="s">
        <v>151</v>
      </c>
      <c r="E10" s="42" t="s">
        <v>55</v>
      </c>
      <c r="F10" s="42" t="s">
        <v>51</v>
      </c>
      <c r="G10" s="43"/>
      <c r="H10" s="44" t="str">
        <f t="shared" si="0"/>
        <v>Sector</v>
      </c>
      <c r="I10" s="40"/>
      <c r="J10" s="45">
        <f t="shared" si="1"/>
        <v>500</v>
      </c>
      <c r="K10" s="45">
        <f t="shared" si="4"/>
        <v>0</v>
      </c>
      <c r="L10" s="45">
        <f t="shared" si="2"/>
        <v>500</v>
      </c>
      <c r="M10" s="45">
        <f t="shared" si="3"/>
        <v>0</v>
      </c>
      <c r="N10" s="46">
        <f t="shared" si="5"/>
        <v>500</v>
      </c>
      <c r="P10" s="47" t="s">
        <v>46</v>
      </c>
      <c r="Q10" s="45">
        <f>COUNTIFS(F4:F13,"Colony (Stage 5)")</f>
        <v>0</v>
      </c>
      <c r="R10" s="37">
        <f>SUMIF(F4:F13,P10,(J4:J13))</f>
        <v>0</v>
      </c>
      <c r="S10" s="37"/>
      <c r="T10" s="38"/>
      <c r="U10" s="38"/>
    </row>
    <row r="11" spans="1:21" ht="15">
      <c r="A11" s="39" t="s">
        <v>157</v>
      </c>
      <c r="B11" s="39" t="s">
        <v>158</v>
      </c>
      <c r="C11" s="40"/>
      <c r="D11" s="41" t="s">
        <v>151</v>
      </c>
      <c r="E11" s="42"/>
      <c r="F11" s="42" t="s">
        <v>20</v>
      </c>
      <c r="G11" s="43"/>
      <c r="H11" s="44" t="str">
        <f t="shared" si="0"/>
        <v/>
      </c>
      <c r="I11" s="40">
        <v>1</v>
      </c>
      <c r="J11" s="45">
        <f t="shared" si="1"/>
        <v>10</v>
      </c>
      <c r="K11" s="45">
        <f t="shared" si="4"/>
        <v>0</v>
      </c>
      <c r="L11" s="45">
        <f t="shared" si="2"/>
        <v>10</v>
      </c>
      <c r="M11" s="45">
        <f t="shared" si="3"/>
        <v>0</v>
      </c>
      <c r="N11" s="46">
        <f t="shared" si="5"/>
        <v>10</v>
      </c>
      <c r="P11" s="47" t="s">
        <v>47</v>
      </c>
      <c r="Q11" s="45">
        <f>COUNTIFS(F4:F13,"Colony (Stage 4)")</f>
        <v>0</v>
      </c>
      <c r="R11" s="37">
        <f>SUMIF(F4:F13,P11,(J4:J13))</f>
        <v>0</v>
      </c>
      <c r="S11" s="37"/>
      <c r="T11" s="38"/>
      <c r="U11" s="38"/>
    </row>
    <row r="12" spans="1:21" ht="15">
      <c r="A12" s="39"/>
      <c r="B12" s="39"/>
      <c r="C12" s="40"/>
      <c r="D12" s="41"/>
      <c r="E12" s="42"/>
      <c r="F12" s="42"/>
      <c r="G12" s="43"/>
      <c r="H12" s="44" t="str">
        <f t="shared" si="0"/>
        <v/>
      </c>
      <c r="I12" s="40"/>
      <c r="J12" s="45" t="str">
        <f t="shared" si="1"/>
        <v/>
      </c>
      <c r="K12" s="45" t="str">
        <f t="shared" si="4"/>
        <v/>
      </c>
      <c r="L12" s="45" t="str">
        <f t="shared" si="2"/>
        <v/>
      </c>
      <c r="M12" s="45" t="str">
        <f t="shared" si="3"/>
        <v/>
      </c>
      <c r="N12" s="46" t="str">
        <f t="shared" si="5"/>
        <v/>
      </c>
      <c r="P12" s="47" t="s">
        <v>48</v>
      </c>
      <c r="Q12" s="45">
        <f>COUNTIFS(F4:F13,"Colony (Stage 3)")</f>
        <v>0</v>
      </c>
      <c r="R12" s="37">
        <f>SUMIF(F4:F13,P12,(J4:J13))</f>
        <v>0</v>
      </c>
      <c r="S12" s="37"/>
      <c r="T12" s="38"/>
      <c r="U12" s="38"/>
    </row>
    <row r="13" spans="1:21" ht="15">
      <c r="A13" s="39"/>
      <c r="B13" s="39"/>
      <c r="C13" s="40"/>
      <c r="D13" s="41"/>
      <c r="E13" s="42"/>
      <c r="F13" s="42"/>
      <c r="G13" s="43"/>
      <c r="H13" s="44" t="str">
        <f t="shared" si="0"/>
        <v/>
      </c>
      <c r="I13" s="40"/>
      <c r="J13" s="45" t="str">
        <f t="shared" si="1"/>
        <v/>
      </c>
      <c r="K13" s="45" t="str">
        <f t="shared" si="4"/>
        <v/>
      </c>
      <c r="L13" s="45" t="str">
        <f t="shared" si="2"/>
        <v/>
      </c>
      <c r="M13" s="45" t="str">
        <f t="shared" si="3"/>
        <v/>
      </c>
      <c r="N13" s="46" t="str">
        <f t="shared" si="5"/>
        <v/>
      </c>
      <c r="P13" s="47" t="s">
        <v>49</v>
      </c>
      <c r="Q13" s="45">
        <f>COUNTIFS(F4:F13,"Colony (Stage 2)")</f>
        <v>0</v>
      </c>
      <c r="R13" s="37">
        <f>SUMIF(F4:F13,P13,(J4:J13))</f>
        <v>0</v>
      </c>
      <c r="S13" s="37"/>
      <c r="T13" s="38"/>
      <c r="U13" s="38"/>
    </row>
    <row r="14" spans="1:21" ht="15">
      <c r="A14" s="39"/>
      <c r="B14" s="39"/>
      <c r="C14" s="40"/>
      <c r="D14" s="41"/>
      <c r="E14" s="42"/>
      <c r="F14" s="42"/>
      <c r="G14" s="43"/>
      <c r="H14" s="44" t="str">
        <f t="shared" ref="H14:H23" si="6">IF(LEFT(E14,6)="Nation","Nation",IF(LEFT(E14,6)="Sector","Sector",""))</f>
        <v/>
      </c>
      <c r="I14" s="40"/>
      <c r="J14" s="45" t="str">
        <f t="shared" si="1"/>
        <v/>
      </c>
      <c r="K14" s="45" t="str">
        <f t="shared" si="4"/>
        <v/>
      </c>
      <c r="L14" s="45" t="str">
        <f t="shared" si="2"/>
        <v/>
      </c>
      <c r="M14" s="45" t="str">
        <f t="shared" si="3"/>
        <v/>
      </c>
      <c r="N14" s="46" t="str">
        <f t="shared" si="5"/>
        <v/>
      </c>
      <c r="P14" s="47" t="s">
        <v>50</v>
      </c>
      <c r="Q14" s="45">
        <f>COUNTIFS(F4:F13,"Colony (Stage 1)")</f>
        <v>1</v>
      </c>
      <c r="R14" s="37"/>
      <c r="S14" s="37"/>
      <c r="T14" s="38"/>
      <c r="U14" s="38"/>
    </row>
    <row r="15" spans="1:21" ht="15">
      <c r="A15" s="39"/>
      <c r="B15" s="39"/>
      <c r="C15" s="40"/>
      <c r="D15" s="41"/>
      <c r="E15" s="42"/>
      <c r="F15" s="42"/>
      <c r="G15" s="43"/>
      <c r="H15" s="44" t="str">
        <f t="shared" si="6"/>
        <v/>
      </c>
      <c r="I15" s="40"/>
      <c r="J15" s="45" t="str">
        <f t="shared" si="1"/>
        <v/>
      </c>
      <c r="K15" s="45" t="str">
        <f t="shared" si="4"/>
        <v/>
      </c>
      <c r="L15" s="45" t="str">
        <f t="shared" si="2"/>
        <v/>
      </c>
      <c r="M15" s="45" t="str">
        <f t="shared" si="3"/>
        <v/>
      </c>
      <c r="N15" s="46" t="str">
        <f t="shared" si="5"/>
        <v/>
      </c>
      <c r="P15" s="47" t="s">
        <v>20</v>
      </c>
      <c r="Q15" s="45">
        <f>COUNTIFS(F4:F13,"Other")</f>
        <v>2</v>
      </c>
      <c r="R15" s="37">
        <f>SUMIF(F4:F13,"Other",(J4:J13))</f>
        <v>20</v>
      </c>
      <c r="S15" s="37"/>
      <c r="T15" s="38"/>
      <c r="U15" s="38"/>
    </row>
    <row r="16" spans="1:21" ht="15">
      <c r="A16" s="39"/>
      <c r="B16" s="39"/>
      <c r="C16" s="40"/>
      <c r="D16" s="41"/>
      <c r="E16" s="42"/>
      <c r="F16" s="42"/>
      <c r="G16" s="43"/>
      <c r="H16" s="44" t="str">
        <f t="shared" si="6"/>
        <v/>
      </c>
      <c r="I16" s="40"/>
      <c r="J16" s="45" t="str">
        <f t="shared" si="1"/>
        <v/>
      </c>
      <c r="K16" s="45" t="str">
        <f t="shared" si="4"/>
        <v/>
      </c>
      <c r="L16" s="45" t="str">
        <f t="shared" si="2"/>
        <v/>
      </c>
      <c r="M16" s="45" t="str">
        <f t="shared" si="3"/>
        <v/>
      </c>
      <c r="N16" s="46" t="str">
        <f t="shared" si="5"/>
        <v/>
      </c>
      <c r="P16" s="47" t="s">
        <v>41</v>
      </c>
      <c r="Q16" s="45">
        <f>COUNTIFS(F4:F13,"Non-Resource")</f>
        <v>0</v>
      </c>
      <c r="R16" s="37"/>
      <c r="S16" s="37"/>
      <c r="T16" s="38"/>
      <c r="U16" s="38"/>
    </row>
    <row r="17" spans="1:22" ht="15">
      <c r="A17" s="39"/>
      <c r="B17" s="39"/>
      <c r="C17" s="40"/>
      <c r="D17" s="41"/>
      <c r="E17" s="42"/>
      <c r="F17" s="42"/>
      <c r="G17" s="43"/>
      <c r="H17" s="44" t="str">
        <f t="shared" si="6"/>
        <v/>
      </c>
      <c r="I17" s="40"/>
      <c r="J17" s="45" t="str">
        <f t="shared" si="1"/>
        <v/>
      </c>
      <c r="K17" s="45" t="str">
        <f t="shared" si="4"/>
        <v/>
      </c>
      <c r="L17" s="45" t="str">
        <f t="shared" si="2"/>
        <v/>
      </c>
      <c r="M17" s="45" t="str">
        <f t="shared" si="3"/>
        <v/>
      </c>
      <c r="N17" s="46" t="str">
        <f t="shared" si="5"/>
        <v/>
      </c>
      <c r="P17" s="47" t="s">
        <v>59</v>
      </c>
      <c r="Q17" s="45">
        <f>COUNTIFS(F4:F13,"Pre-Warp")</f>
        <v>0</v>
      </c>
      <c r="R17" s="37"/>
      <c r="S17" s="37"/>
      <c r="T17" s="38"/>
      <c r="U17" s="38"/>
    </row>
    <row r="18" spans="1:22" ht="15">
      <c r="A18" s="39"/>
      <c r="B18" s="39"/>
      <c r="C18" s="40"/>
      <c r="D18" s="41"/>
      <c r="E18" s="42"/>
      <c r="F18" s="42"/>
      <c r="G18" s="43"/>
      <c r="H18" s="44" t="str">
        <f t="shared" si="6"/>
        <v/>
      </c>
      <c r="I18" s="40"/>
      <c r="J18" s="45" t="str">
        <f t="shared" si="1"/>
        <v/>
      </c>
      <c r="K18" s="45" t="str">
        <f t="shared" si="4"/>
        <v/>
      </c>
      <c r="L18" s="45" t="str">
        <f t="shared" si="2"/>
        <v/>
      </c>
      <c r="M18" s="45" t="str">
        <f t="shared" si="3"/>
        <v/>
      </c>
      <c r="N18" s="46" t="str">
        <f t="shared" si="5"/>
        <v/>
      </c>
      <c r="Q18" s="23"/>
      <c r="R18" s="37">
        <f>SUM(R6:R13)</f>
        <v>0</v>
      </c>
      <c r="S18" s="37"/>
      <c r="T18" s="38"/>
      <c r="U18" s="38"/>
    </row>
    <row r="19" spans="1:22" ht="15">
      <c r="A19" s="39"/>
      <c r="B19" s="39"/>
      <c r="C19" s="40"/>
      <c r="D19" s="41"/>
      <c r="E19" s="42"/>
      <c r="F19" s="42"/>
      <c r="G19" s="43"/>
      <c r="H19" s="44" t="str">
        <f t="shared" si="6"/>
        <v/>
      </c>
      <c r="I19" s="40"/>
      <c r="J19" s="45" t="str">
        <f t="shared" si="1"/>
        <v/>
      </c>
      <c r="K19" s="45" t="str">
        <f t="shared" si="4"/>
        <v/>
      </c>
      <c r="L19" s="45" t="str">
        <f t="shared" si="2"/>
        <v/>
      </c>
      <c r="M19" s="45" t="str">
        <f t="shared" si="3"/>
        <v/>
      </c>
      <c r="N19" s="46" t="str">
        <f t="shared" si="5"/>
        <v/>
      </c>
      <c r="P19" s="47" t="s">
        <v>67</v>
      </c>
      <c r="Q19" s="48">
        <f>SUM(Q4:Q18)</f>
        <v>8</v>
      </c>
      <c r="R19" s="37">
        <f>SUM(R15)</f>
        <v>20</v>
      </c>
      <c r="S19" s="37"/>
      <c r="T19" s="38"/>
      <c r="U19" s="38"/>
    </row>
    <row r="20" spans="1:22" ht="15">
      <c r="A20" s="39"/>
      <c r="B20" s="39"/>
      <c r="C20" s="40"/>
      <c r="D20" s="41"/>
      <c r="E20" s="42"/>
      <c r="F20" s="42"/>
      <c r="G20" s="43"/>
      <c r="H20" s="44" t="str">
        <f t="shared" si="6"/>
        <v/>
      </c>
      <c r="I20" s="40"/>
      <c r="J20" s="45" t="str">
        <f t="shared" si="1"/>
        <v/>
      </c>
      <c r="K20" s="45" t="str">
        <f t="shared" si="4"/>
        <v/>
      </c>
      <c r="L20" s="45" t="str">
        <f t="shared" si="2"/>
        <v/>
      </c>
      <c r="M20" s="45" t="str">
        <f t="shared" si="3"/>
        <v/>
      </c>
      <c r="N20" s="46" t="str">
        <f t="shared" si="5"/>
        <v/>
      </c>
      <c r="P20" s="47" t="s">
        <v>35</v>
      </c>
      <c r="Q20" s="49">
        <f>SUM(N4:N63)</f>
        <v>1287.5</v>
      </c>
      <c r="R20" s="37">
        <f>SUM(R18:R19)</f>
        <v>20</v>
      </c>
      <c r="S20" s="37"/>
      <c r="T20" s="38"/>
      <c r="U20" s="38"/>
    </row>
    <row r="21" spans="1:22" ht="15">
      <c r="A21" s="39"/>
      <c r="B21" s="39"/>
      <c r="C21" s="40"/>
      <c r="D21" s="41"/>
      <c r="E21" s="42"/>
      <c r="F21" s="42"/>
      <c r="G21" s="43"/>
      <c r="H21" s="44" t="str">
        <f t="shared" si="6"/>
        <v/>
      </c>
      <c r="I21" s="40"/>
      <c r="J21" s="45" t="str">
        <f t="shared" si="1"/>
        <v/>
      </c>
      <c r="K21" s="45" t="str">
        <f t="shared" si="4"/>
        <v/>
      </c>
      <c r="L21" s="45" t="str">
        <f t="shared" si="2"/>
        <v/>
      </c>
      <c r="M21" s="45" t="str">
        <f t="shared" si="3"/>
        <v/>
      </c>
      <c r="N21" s="46" t="str">
        <f t="shared" si="5"/>
        <v/>
      </c>
      <c r="P21" s="47" t="s">
        <v>34</v>
      </c>
      <c r="Q21" s="50">
        <v>0.04</v>
      </c>
      <c r="R21" s="51"/>
      <c r="S21" s="52"/>
      <c r="T21" s="38"/>
      <c r="U21" s="38"/>
    </row>
    <row r="22" spans="1:22" ht="15">
      <c r="A22" s="39"/>
      <c r="B22" s="39"/>
      <c r="C22" s="40"/>
      <c r="D22" s="41"/>
      <c r="E22" s="42"/>
      <c r="F22" s="42"/>
      <c r="G22" s="43"/>
      <c r="H22" s="44" t="str">
        <f t="shared" si="6"/>
        <v/>
      </c>
      <c r="I22" s="40"/>
      <c r="J22" s="45" t="str">
        <f t="shared" si="1"/>
        <v/>
      </c>
      <c r="K22" s="45" t="str">
        <f t="shared" si="4"/>
        <v/>
      </c>
      <c r="L22" s="45" t="str">
        <f t="shared" si="2"/>
        <v/>
      </c>
      <c r="M22" s="45" t="str">
        <f t="shared" si="3"/>
        <v/>
      </c>
      <c r="N22" s="46" t="str">
        <f t="shared" si="5"/>
        <v/>
      </c>
      <c r="P22" s="47" t="s">
        <v>36</v>
      </c>
      <c r="Q22" s="49">
        <f>SUM(Q20+(Q20*Q21))</f>
        <v>1339</v>
      </c>
    </row>
    <row r="23" spans="1:22" ht="15">
      <c r="A23" s="39"/>
      <c r="B23" s="39"/>
      <c r="C23" s="40"/>
      <c r="D23" s="41"/>
      <c r="E23" s="42"/>
      <c r="F23" s="42"/>
      <c r="G23" s="43"/>
      <c r="H23" s="44" t="str">
        <f t="shared" si="6"/>
        <v/>
      </c>
      <c r="I23" s="40"/>
      <c r="J23" s="45" t="str">
        <f t="shared" si="1"/>
        <v/>
      </c>
      <c r="K23" s="45" t="str">
        <f t="shared" si="4"/>
        <v/>
      </c>
      <c r="L23" s="45" t="str">
        <f t="shared" si="2"/>
        <v/>
      </c>
      <c r="M23" s="45" t="str">
        <f t="shared" si="3"/>
        <v/>
      </c>
      <c r="N23" s="46" t="str">
        <f t="shared" si="5"/>
        <v/>
      </c>
    </row>
    <row r="24" spans="1:22" ht="15">
      <c r="A24" s="39"/>
      <c r="B24" s="39"/>
      <c r="C24" s="40"/>
      <c r="D24" s="41"/>
      <c r="E24" s="42"/>
      <c r="F24" s="42"/>
      <c r="G24" s="43"/>
      <c r="H24" s="44" t="str">
        <f t="shared" si="0"/>
        <v/>
      </c>
      <c r="I24" s="40"/>
      <c r="J24" s="45" t="str">
        <f t="shared" si="1"/>
        <v/>
      </c>
      <c r="K24" s="45" t="str">
        <f t="shared" si="4"/>
        <v/>
      </c>
      <c r="L24" s="45" t="str">
        <f t="shared" si="2"/>
        <v/>
      </c>
      <c r="M24" s="45" t="str">
        <f t="shared" si="3"/>
        <v/>
      </c>
      <c r="N24" s="46" t="str">
        <f t="shared" si="5"/>
        <v/>
      </c>
      <c r="P24" s="47" t="s">
        <v>148</v>
      </c>
      <c r="Q24" s="45">
        <f ca="1">RANDBETWEEN(1,6)</f>
        <v>2</v>
      </c>
    </row>
    <row r="25" spans="1:22" ht="15">
      <c r="A25" s="39"/>
      <c r="B25" s="39"/>
      <c r="C25" s="40"/>
      <c r="D25" s="41"/>
      <c r="E25" s="42"/>
      <c r="F25" s="42"/>
      <c r="G25" s="43"/>
      <c r="H25" s="44" t="str">
        <f t="shared" si="0"/>
        <v/>
      </c>
      <c r="I25" s="40"/>
      <c r="J25" s="45" t="str">
        <f t="shared" si="1"/>
        <v/>
      </c>
      <c r="K25" s="45" t="str">
        <f t="shared" si="4"/>
        <v/>
      </c>
      <c r="L25" s="45" t="str">
        <f t="shared" si="2"/>
        <v/>
      </c>
      <c r="M25" s="45" t="str">
        <f t="shared" si="3"/>
        <v/>
      </c>
      <c r="N25" s="46" t="str">
        <f t="shared" si="5"/>
        <v/>
      </c>
      <c r="P25" s="47" t="s">
        <v>147</v>
      </c>
      <c r="Q25" s="45">
        <f t="shared" ref="Q25" ca="1" si="7">RANDBETWEEN(1,10)</f>
        <v>6</v>
      </c>
    </row>
    <row r="26" spans="1:22" ht="15">
      <c r="A26" s="39"/>
      <c r="B26" s="39"/>
      <c r="C26" s="40"/>
      <c r="D26" s="41"/>
      <c r="E26" s="42"/>
      <c r="F26" s="42"/>
      <c r="G26" s="43"/>
      <c r="H26" s="44" t="str">
        <f t="shared" si="0"/>
        <v/>
      </c>
      <c r="I26" s="40"/>
      <c r="J26" s="45" t="str">
        <f t="shared" si="1"/>
        <v/>
      </c>
      <c r="K26" s="45" t="str">
        <f t="shared" si="4"/>
        <v/>
      </c>
      <c r="L26" s="45" t="str">
        <f t="shared" si="2"/>
        <v/>
      </c>
      <c r="M26" s="45" t="str">
        <f t="shared" si="3"/>
        <v/>
      </c>
      <c r="N26" s="46" t="str">
        <f t="shared" si="5"/>
        <v/>
      </c>
      <c r="P26" s="47" t="s">
        <v>149</v>
      </c>
      <c r="Q26" s="45">
        <f ca="1">RANDBETWEEN(1,20)</f>
        <v>19</v>
      </c>
    </row>
    <row r="27" spans="1:22" ht="15">
      <c r="A27" s="39"/>
      <c r="B27" s="39"/>
      <c r="C27" s="40"/>
      <c r="D27" s="41"/>
      <c r="E27" s="42"/>
      <c r="F27" s="42"/>
      <c r="G27" s="43"/>
      <c r="H27" s="44" t="str">
        <f t="shared" si="0"/>
        <v/>
      </c>
      <c r="I27" s="40"/>
      <c r="J27" s="45" t="str">
        <f t="shared" si="1"/>
        <v/>
      </c>
      <c r="K27" s="45" t="str">
        <f t="shared" si="4"/>
        <v/>
      </c>
      <c r="L27" s="45" t="str">
        <f t="shared" si="2"/>
        <v/>
      </c>
      <c r="M27" s="45" t="str">
        <f t="shared" si="3"/>
        <v/>
      </c>
      <c r="N27" s="46" t="str">
        <f t="shared" si="5"/>
        <v/>
      </c>
      <c r="P27" s="47" t="s">
        <v>155</v>
      </c>
      <c r="Q27" s="45">
        <f ca="1">RANDBETWEEN(1,100)</f>
        <v>25</v>
      </c>
    </row>
    <row r="28" spans="1:22" ht="15">
      <c r="A28" s="39"/>
      <c r="B28" s="39"/>
      <c r="C28" s="40"/>
      <c r="D28" s="41"/>
      <c r="E28" s="42"/>
      <c r="F28" s="42"/>
      <c r="G28" s="43"/>
      <c r="H28" s="44" t="str">
        <f t="shared" si="0"/>
        <v/>
      </c>
      <c r="I28" s="40"/>
      <c r="J28" s="45" t="str">
        <f t="shared" si="1"/>
        <v/>
      </c>
      <c r="K28" s="45" t="str">
        <f t="shared" si="4"/>
        <v/>
      </c>
      <c r="L28" s="45" t="str">
        <f t="shared" si="2"/>
        <v/>
      </c>
      <c r="M28" s="45" t="str">
        <f t="shared" si="3"/>
        <v/>
      </c>
      <c r="N28" s="46" t="str">
        <f t="shared" si="5"/>
        <v/>
      </c>
    </row>
    <row r="29" spans="1:22" ht="15">
      <c r="A29" s="39"/>
      <c r="B29" s="39"/>
      <c r="C29" s="40"/>
      <c r="D29" s="41"/>
      <c r="E29" s="42"/>
      <c r="F29" s="42"/>
      <c r="G29" s="43"/>
      <c r="H29" s="44" t="str">
        <f t="shared" si="0"/>
        <v/>
      </c>
      <c r="I29" s="40"/>
      <c r="J29" s="45" t="str">
        <f t="shared" si="1"/>
        <v/>
      </c>
      <c r="K29" s="45" t="str">
        <f t="shared" si="4"/>
        <v/>
      </c>
      <c r="L29" s="45" t="str">
        <f t="shared" si="2"/>
        <v/>
      </c>
      <c r="M29" s="45" t="str">
        <f t="shared" si="3"/>
        <v/>
      </c>
      <c r="N29" s="46" t="str">
        <f t="shared" si="5"/>
        <v/>
      </c>
      <c r="P29" s="94" t="s">
        <v>125</v>
      </c>
      <c r="Q29" s="94"/>
      <c r="R29" s="94"/>
      <c r="S29" s="94"/>
      <c r="T29" s="94"/>
      <c r="U29" s="94"/>
      <c r="V29" s="94"/>
    </row>
    <row r="30" spans="1:22" ht="15">
      <c r="A30" s="39"/>
      <c r="B30" s="39"/>
      <c r="C30" s="40"/>
      <c r="D30" s="41"/>
      <c r="E30" s="42"/>
      <c r="F30" s="42"/>
      <c r="G30" s="43"/>
      <c r="H30" s="44" t="str">
        <f t="shared" si="0"/>
        <v/>
      </c>
      <c r="I30" s="40"/>
      <c r="J30" s="45" t="str">
        <f t="shared" si="1"/>
        <v/>
      </c>
      <c r="K30" s="45" t="str">
        <f t="shared" si="4"/>
        <v/>
      </c>
      <c r="L30" s="45" t="str">
        <f t="shared" si="2"/>
        <v/>
      </c>
      <c r="M30" s="45" t="str">
        <f t="shared" si="3"/>
        <v/>
      </c>
      <c r="N30" s="46" t="str">
        <f t="shared" si="5"/>
        <v/>
      </c>
      <c r="P30" s="53" t="s">
        <v>124</v>
      </c>
      <c r="Q30" s="54" t="s">
        <v>34</v>
      </c>
      <c r="R30" s="55"/>
      <c r="S30" s="55"/>
      <c r="T30" s="55"/>
      <c r="U30" s="55"/>
      <c r="V30" s="55"/>
    </row>
    <row r="31" spans="1:22" ht="15">
      <c r="A31" s="39"/>
      <c r="B31" s="39"/>
      <c r="C31" s="40"/>
      <c r="D31" s="41"/>
      <c r="E31" s="42"/>
      <c r="F31" s="42"/>
      <c r="G31" s="43"/>
      <c r="H31" s="44" t="str">
        <f t="shared" si="0"/>
        <v/>
      </c>
      <c r="I31" s="40"/>
      <c r="J31" s="45" t="str">
        <f t="shared" si="1"/>
        <v/>
      </c>
      <c r="K31" s="45" t="str">
        <f t="shared" si="4"/>
        <v/>
      </c>
      <c r="L31" s="45" t="str">
        <f t="shared" si="2"/>
        <v/>
      </c>
      <c r="M31" s="45" t="str">
        <f t="shared" si="3"/>
        <v/>
      </c>
      <c r="N31" s="46" t="str">
        <f t="shared" si="5"/>
        <v/>
      </c>
      <c r="P31" s="48">
        <v>1</v>
      </c>
      <c r="Q31" s="56" t="s">
        <v>129</v>
      </c>
      <c r="R31" s="44"/>
      <c r="S31" s="44"/>
      <c r="T31" s="44"/>
      <c r="U31" s="44"/>
      <c r="V31" s="44"/>
    </row>
    <row r="32" spans="1:22" ht="15">
      <c r="A32" s="39"/>
      <c r="B32" s="39"/>
      <c r="C32" s="40"/>
      <c r="D32" s="41"/>
      <c r="E32" s="42"/>
      <c r="F32" s="42"/>
      <c r="G32" s="43"/>
      <c r="H32" s="44" t="str">
        <f t="shared" si="0"/>
        <v/>
      </c>
      <c r="I32" s="40"/>
      <c r="J32" s="45" t="str">
        <f t="shared" si="1"/>
        <v/>
      </c>
      <c r="K32" s="45" t="str">
        <f t="shared" si="4"/>
        <v/>
      </c>
      <c r="L32" s="45" t="str">
        <f t="shared" si="2"/>
        <v/>
      </c>
      <c r="M32" s="45" t="str">
        <f t="shared" si="3"/>
        <v/>
      </c>
      <c r="N32" s="46" t="str">
        <f t="shared" si="5"/>
        <v/>
      </c>
      <c r="P32" s="48">
        <v>2</v>
      </c>
      <c r="Q32" s="56" t="s">
        <v>131</v>
      </c>
      <c r="R32" s="44"/>
      <c r="S32" s="44"/>
      <c r="T32" s="44"/>
      <c r="U32" s="44"/>
      <c r="V32" s="44"/>
    </row>
    <row r="33" spans="1:22" ht="15">
      <c r="A33" s="39"/>
      <c r="B33" s="39"/>
      <c r="C33" s="40"/>
      <c r="D33" s="41"/>
      <c r="E33" s="42"/>
      <c r="F33" s="42"/>
      <c r="G33" s="43"/>
      <c r="H33" s="44" t="str">
        <f t="shared" si="0"/>
        <v/>
      </c>
      <c r="I33" s="40"/>
      <c r="J33" s="45" t="str">
        <f t="shared" si="1"/>
        <v/>
      </c>
      <c r="K33" s="45" t="str">
        <f t="shared" si="4"/>
        <v/>
      </c>
      <c r="L33" s="45" t="str">
        <f t="shared" si="2"/>
        <v/>
      </c>
      <c r="M33" s="45" t="str">
        <f t="shared" si="3"/>
        <v/>
      </c>
      <c r="N33" s="46" t="str">
        <f t="shared" si="5"/>
        <v/>
      </c>
      <c r="P33" s="48">
        <v>3</v>
      </c>
      <c r="Q33" s="56" t="s">
        <v>130</v>
      </c>
      <c r="R33" s="44"/>
      <c r="S33" s="44"/>
      <c r="T33" s="44"/>
      <c r="U33" s="44"/>
      <c r="V33" s="44"/>
    </row>
    <row r="34" spans="1:22" ht="15">
      <c r="A34" s="39"/>
      <c r="B34" s="39"/>
      <c r="C34" s="40"/>
      <c r="D34" s="41"/>
      <c r="E34" s="42"/>
      <c r="F34" s="42"/>
      <c r="G34" s="43"/>
      <c r="H34" s="44" t="str">
        <f t="shared" ref="H34:H43" si="8">IF(LEFT(E34,6)="Nation","Nation",IF(LEFT(E34,6)="Sector","Sector",""))</f>
        <v/>
      </c>
      <c r="I34" s="40"/>
      <c r="J34" s="45" t="str">
        <f t="shared" si="1"/>
        <v/>
      </c>
      <c r="K34" s="45" t="str">
        <f t="shared" si="4"/>
        <v/>
      </c>
      <c r="L34" s="45" t="str">
        <f t="shared" si="2"/>
        <v/>
      </c>
      <c r="M34" s="45" t="str">
        <f t="shared" si="3"/>
        <v/>
      </c>
      <c r="N34" s="46" t="str">
        <f t="shared" si="5"/>
        <v/>
      </c>
      <c r="P34" s="48">
        <v>4</v>
      </c>
      <c r="Q34" s="56" t="s">
        <v>128</v>
      </c>
      <c r="R34" s="44"/>
      <c r="S34" s="44"/>
      <c r="T34" s="44"/>
      <c r="U34" s="44"/>
      <c r="V34" s="44"/>
    </row>
    <row r="35" spans="1:22" ht="15">
      <c r="A35" s="39"/>
      <c r="B35" s="39"/>
      <c r="C35" s="40"/>
      <c r="D35" s="41"/>
      <c r="E35" s="42"/>
      <c r="F35" s="42"/>
      <c r="G35" s="43"/>
      <c r="H35" s="44" t="str">
        <f t="shared" si="8"/>
        <v/>
      </c>
      <c r="I35" s="40"/>
      <c r="J35" s="45" t="str">
        <f t="shared" si="1"/>
        <v/>
      </c>
      <c r="K35" s="45" t="str">
        <f t="shared" si="4"/>
        <v/>
      </c>
      <c r="L35" s="45" t="str">
        <f t="shared" si="2"/>
        <v/>
      </c>
      <c r="M35" s="45" t="str">
        <f t="shared" si="3"/>
        <v/>
      </c>
      <c r="N35" s="46" t="str">
        <f t="shared" si="5"/>
        <v/>
      </c>
      <c r="P35" s="48">
        <v>5</v>
      </c>
      <c r="Q35" s="56" t="s">
        <v>126</v>
      </c>
      <c r="R35" s="44"/>
      <c r="S35" s="44"/>
      <c r="T35" s="44"/>
      <c r="U35" s="44"/>
      <c r="V35" s="44"/>
    </row>
    <row r="36" spans="1:22" ht="15">
      <c r="A36" s="39"/>
      <c r="B36" s="39"/>
      <c r="C36" s="40"/>
      <c r="D36" s="41"/>
      <c r="E36" s="42"/>
      <c r="F36" s="42"/>
      <c r="G36" s="43"/>
      <c r="H36" s="44" t="str">
        <f t="shared" si="8"/>
        <v/>
      </c>
      <c r="I36" s="40"/>
      <c r="J36" s="45" t="str">
        <f t="shared" ref="J36:J63" si="9">IF(H36="Sector",VLOOKUP(E36,RPTable,2),IF(AND(E36="",F36=""),"",IF(AND(F36="Other",I36&lt;&gt;""),VLOOKUP(F36,RPTable,2),IF(F36&lt;&gt;"Other",VLOOKUP(F36,RPTable,2),""))))</f>
        <v/>
      </c>
      <c r="K36" s="45" t="str">
        <f t="shared" si="4"/>
        <v/>
      </c>
      <c r="L36" s="45" t="str">
        <f t="shared" si="2"/>
        <v/>
      </c>
      <c r="M36" s="45" t="str">
        <f t="shared" si="3"/>
        <v/>
      </c>
      <c r="N36" s="46" t="str">
        <f t="shared" si="5"/>
        <v/>
      </c>
      <c r="P36" s="48">
        <v>6</v>
      </c>
      <c r="Q36" s="56" t="s">
        <v>126</v>
      </c>
      <c r="R36" s="44"/>
      <c r="S36" s="44"/>
      <c r="T36" s="44"/>
      <c r="U36" s="44"/>
      <c r="V36" s="44"/>
    </row>
    <row r="37" spans="1:22" ht="15">
      <c r="A37" s="39"/>
      <c r="B37" s="39"/>
      <c r="C37" s="40"/>
      <c r="D37" s="41"/>
      <c r="E37" s="42"/>
      <c r="F37" s="42"/>
      <c r="G37" s="43"/>
      <c r="H37" s="44" t="str">
        <f t="shared" si="8"/>
        <v/>
      </c>
      <c r="I37" s="40"/>
      <c r="J37" s="45" t="str">
        <f t="shared" si="9"/>
        <v/>
      </c>
      <c r="K37" s="45" t="str">
        <f t="shared" si="4"/>
        <v/>
      </c>
      <c r="L37" s="45" t="str">
        <f t="shared" si="2"/>
        <v/>
      </c>
      <c r="M37" s="45" t="str">
        <f t="shared" si="3"/>
        <v/>
      </c>
      <c r="N37" s="46" t="str">
        <f t="shared" si="5"/>
        <v/>
      </c>
      <c r="P37" s="48">
        <v>7</v>
      </c>
      <c r="Q37" s="56" t="s">
        <v>127</v>
      </c>
      <c r="R37" s="44"/>
      <c r="S37" s="44"/>
      <c r="T37" s="44"/>
      <c r="U37" s="44"/>
      <c r="V37" s="44"/>
    </row>
    <row r="38" spans="1:22" ht="15">
      <c r="A38" s="39"/>
      <c r="B38" s="39"/>
      <c r="C38" s="40"/>
      <c r="D38" s="41"/>
      <c r="E38" s="42"/>
      <c r="F38" s="42"/>
      <c r="G38" s="43"/>
      <c r="H38" s="44" t="str">
        <f t="shared" si="8"/>
        <v/>
      </c>
      <c r="I38" s="40"/>
      <c r="J38" s="45" t="str">
        <f t="shared" si="9"/>
        <v/>
      </c>
      <c r="K38" s="45" t="str">
        <f t="shared" si="4"/>
        <v/>
      </c>
      <c r="L38" s="45" t="str">
        <f t="shared" si="2"/>
        <v/>
      </c>
      <c r="M38" s="45" t="str">
        <f t="shared" si="3"/>
        <v/>
      </c>
      <c r="N38" s="46" t="str">
        <f t="shared" si="5"/>
        <v/>
      </c>
      <c r="P38" s="48">
        <v>8</v>
      </c>
      <c r="Q38" s="56" t="s">
        <v>132</v>
      </c>
      <c r="R38" s="44"/>
      <c r="S38" s="44"/>
      <c r="T38" s="44"/>
      <c r="U38" s="44"/>
      <c r="V38" s="44"/>
    </row>
    <row r="39" spans="1:22" ht="15">
      <c r="A39" s="39"/>
      <c r="B39" s="39"/>
      <c r="C39" s="40"/>
      <c r="D39" s="41"/>
      <c r="E39" s="42"/>
      <c r="F39" s="42"/>
      <c r="G39" s="43"/>
      <c r="H39" s="44" t="str">
        <f t="shared" si="8"/>
        <v/>
      </c>
      <c r="I39" s="40"/>
      <c r="J39" s="45" t="str">
        <f t="shared" si="9"/>
        <v/>
      </c>
      <c r="K39" s="45" t="str">
        <f t="shared" si="4"/>
        <v/>
      </c>
      <c r="L39" s="45" t="str">
        <f t="shared" si="2"/>
        <v/>
      </c>
      <c r="M39" s="45" t="str">
        <f t="shared" si="3"/>
        <v/>
      </c>
      <c r="N39" s="46" t="str">
        <f t="shared" si="5"/>
        <v/>
      </c>
      <c r="P39" s="48">
        <v>9</v>
      </c>
      <c r="Q39" s="56" t="s">
        <v>133</v>
      </c>
      <c r="R39" s="44"/>
      <c r="S39" s="44"/>
      <c r="T39" s="44"/>
      <c r="U39" s="44"/>
      <c r="V39" s="44"/>
    </row>
    <row r="40" spans="1:22" ht="15">
      <c r="A40" s="39"/>
      <c r="B40" s="39"/>
      <c r="C40" s="40"/>
      <c r="D40" s="41"/>
      <c r="E40" s="42"/>
      <c r="F40" s="42"/>
      <c r="G40" s="43"/>
      <c r="H40" s="44" t="str">
        <f t="shared" si="8"/>
        <v/>
      </c>
      <c r="I40" s="40"/>
      <c r="J40" s="45" t="str">
        <f t="shared" si="9"/>
        <v/>
      </c>
      <c r="K40" s="45" t="str">
        <f t="shared" si="4"/>
        <v/>
      </c>
      <c r="L40" s="45" t="str">
        <f t="shared" si="2"/>
        <v/>
      </c>
      <c r="M40" s="45" t="str">
        <f t="shared" si="3"/>
        <v/>
      </c>
      <c r="N40" s="46" t="str">
        <f t="shared" si="5"/>
        <v/>
      </c>
      <c r="P40" s="48">
        <v>10</v>
      </c>
      <c r="Q40" s="56" t="s">
        <v>134</v>
      </c>
      <c r="R40" s="44"/>
      <c r="S40" s="44"/>
      <c r="T40" s="44"/>
      <c r="U40" s="44"/>
      <c r="V40" s="44"/>
    </row>
    <row r="41" spans="1:22" ht="15">
      <c r="A41" s="39"/>
      <c r="B41" s="39"/>
      <c r="C41" s="40"/>
      <c r="D41" s="41"/>
      <c r="E41" s="42"/>
      <c r="F41" s="42"/>
      <c r="G41" s="43"/>
      <c r="H41" s="44" t="str">
        <f t="shared" si="8"/>
        <v/>
      </c>
      <c r="I41" s="40"/>
      <c r="J41" s="45" t="str">
        <f t="shared" si="9"/>
        <v/>
      </c>
      <c r="K41" s="45" t="str">
        <f t="shared" si="4"/>
        <v/>
      </c>
      <c r="L41" s="45" t="str">
        <f t="shared" si="2"/>
        <v/>
      </c>
      <c r="M41" s="45" t="str">
        <f t="shared" si="3"/>
        <v/>
      </c>
      <c r="N41" s="46" t="str">
        <f t="shared" si="5"/>
        <v/>
      </c>
      <c r="P41" s="48"/>
      <c r="Q41" s="56"/>
      <c r="R41" s="44"/>
      <c r="S41" s="44"/>
      <c r="T41" s="44"/>
      <c r="U41" s="44"/>
      <c r="V41" s="44"/>
    </row>
    <row r="42" spans="1:22" ht="15">
      <c r="A42" s="39"/>
      <c r="B42" s="39"/>
      <c r="C42" s="40"/>
      <c r="D42" s="41"/>
      <c r="E42" s="42"/>
      <c r="F42" s="42"/>
      <c r="G42" s="43"/>
      <c r="H42" s="44" t="str">
        <f t="shared" si="8"/>
        <v/>
      </c>
      <c r="I42" s="40"/>
      <c r="J42" s="45" t="str">
        <f t="shared" si="9"/>
        <v/>
      </c>
      <c r="K42" s="45" t="str">
        <f t="shared" si="4"/>
        <v/>
      </c>
      <c r="L42" s="45" t="str">
        <f t="shared" si="2"/>
        <v/>
      </c>
      <c r="M42" s="45" t="str">
        <f t="shared" si="3"/>
        <v/>
      </c>
      <c r="N42" s="46" t="str">
        <f t="shared" si="5"/>
        <v/>
      </c>
      <c r="P42" s="57" t="s">
        <v>135</v>
      </c>
      <c r="Q42" s="58"/>
      <c r="R42" s="44"/>
      <c r="S42" s="44"/>
      <c r="T42" s="44"/>
      <c r="U42" s="44"/>
      <c r="V42" s="44"/>
    </row>
    <row r="43" spans="1:22" ht="15">
      <c r="A43" s="39"/>
      <c r="B43" s="39"/>
      <c r="C43" s="40"/>
      <c r="D43" s="41"/>
      <c r="E43" s="42"/>
      <c r="F43" s="42"/>
      <c r="G43" s="43"/>
      <c r="H43" s="44" t="str">
        <f t="shared" si="8"/>
        <v/>
      </c>
      <c r="I43" s="40"/>
      <c r="J43" s="45" t="str">
        <f t="shared" si="9"/>
        <v/>
      </c>
      <c r="K43" s="45" t="str">
        <f t="shared" si="4"/>
        <v/>
      </c>
      <c r="L43" s="45" t="str">
        <f t="shared" si="2"/>
        <v/>
      </c>
      <c r="M43" s="45" t="str">
        <f t="shared" si="3"/>
        <v/>
      </c>
      <c r="N43" s="46" t="str">
        <f t="shared" si="5"/>
        <v/>
      </c>
      <c r="P43" s="48">
        <v>-2</v>
      </c>
      <c r="Q43" s="59" t="s">
        <v>136</v>
      </c>
      <c r="R43" s="44"/>
      <c r="S43" s="44"/>
      <c r="T43" s="44"/>
      <c r="U43" s="44"/>
      <c r="V43" s="44"/>
    </row>
    <row r="44" spans="1:22" ht="15">
      <c r="A44" s="39"/>
      <c r="B44" s="39"/>
      <c r="C44" s="40"/>
      <c r="D44" s="41"/>
      <c r="E44" s="42"/>
      <c r="F44" s="42"/>
      <c r="G44" s="43"/>
      <c r="H44" s="44" t="str">
        <f t="shared" si="0"/>
        <v/>
      </c>
      <c r="I44" s="40"/>
      <c r="J44" s="45" t="str">
        <f t="shared" si="9"/>
        <v/>
      </c>
      <c r="K44" s="45" t="str">
        <f t="shared" si="4"/>
        <v/>
      </c>
      <c r="L44" s="45" t="str">
        <f t="shared" si="2"/>
        <v/>
      </c>
      <c r="M44" s="45" t="str">
        <f t="shared" si="3"/>
        <v/>
      </c>
      <c r="N44" s="46" t="str">
        <f t="shared" si="5"/>
        <v/>
      </c>
      <c r="P44" s="48">
        <v>-1</v>
      </c>
      <c r="Q44" s="59" t="s">
        <v>137</v>
      </c>
      <c r="R44" s="44"/>
      <c r="S44" s="44"/>
      <c r="T44" s="44"/>
      <c r="U44" s="44"/>
      <c r="V44" s="44"/>
    </row>
    <row r="45" spans="1:22" ht="15">
      <c r="A45" s="39"/>
      <c r="B45" s="39"/>
      <c r="C45" s="40"/>
      <c r="D45" s="41"/>
      <c r="E45" s="42"/>
      <c r="F45" s="42"/>
      <c r="G45" s="43"/>
      <c r="H45" s="44" t="str">
        <f t="shared" si="0"/>
        <v/>
      </c>
      <c r="I45" s="40"/>
      <c r="J45" s="45" t="str">
        <f t="shared" si="9"/>
        <v/>
      </c>
      <c r="K45" s="45" t="str">
        <f t="shared" si="4"/>
        <v/>
      </c>
      <c r="L45" s="45" t="str">
        <f t="shared" si="2"/>
        <v/>
      </c>
      <c r="M45" s="45" t="str">
        <f t="shared" si="3"/>
        <v/>
      </c>
      <c r="N45" s="46" t="str">
        <f t="shared" si="5"/>
        <v/>
      </c>
      <c r="P45" s="48">
        <v>-1</v>
      </c>
      <c r="Q45" s="59" t="s">
        <v>138</v>
      </c>
      <c r="R45" s="44"/>
      <c r="S45" s="44"/>
      <c r="T45" s="44"/>
      <c r="U45" s="44"/>
      <c r="V45" s="44"/>
    </row>
    <row r="46" spans="1:22" ht="15">
      <c r="A46" s="39"/>
      <c r="B46" s="39"/>
      <c r="C46" s="40"/>
      <c r="D46" s="41"/>
      <c r="E46" s="42"/>
      <c r="F46" s="42"/>
      <c r="G46" s="43"/>
      <c r="H46" s="44" t="str">
        <f t="shared" si="0"/>
        <v/>
      </c>
      <c r="I46" s="40"/>
      <c r="J46" s="45" t="str">
        <f t="shared" si="9"/>
        <v/>
      </c>
      <c r="K46" s="45" t="str">
        <f t="shared" si="4"/>
        <v/>
      </c>
      <c r="L46" s="45" t="str">
        <f t="shared" si="2"/>
        <v/>
      </c>
      <c r="M46" s="45" t="str">
        <f t="shared" si="3"/>
        <v/>
      </c>
      <c r="N46" s="46" t="str">
        <f t="shared" si="5"/>
        <v/>
      </c>
      <c r="P46" s="48">
        <v>-1</v>
      </c>
      <c r="Q46" s="59" t="s">
        <v>141</v>
      </c>
      <c r="R46" s="44"/>
      <c r="S46" s="44"/>
      <c r="T46" s="44"/>
      <c r="U46" s="44"/>
      <c r="V46" s="44"/>
    </row>
    <row r="47" spans="1:22" ht="15">
      <c r="A47" s="39"/>
      <c r="B47" s="39"/>
      <c r="C47" s="40"/>
      <c r="D47" s="41"/>
      <c r="E47" s="42"/>
      <c r="F47" s="42"/>
      <c r="G47" s="43"/>
      <c r="H47" s="44" t="str">
        <f t="shared" si="0"/>
        <v/>
      </c>
      <c r="I47" s="40"/>
      <c r="J47" s="45" t="str">
        <f t="shared" si="9"/>
        <v/>
      </c>
      <c r="K47" s="45" t="str">
        <f t="shared" si="4"/>
        <v/>
      </c>
      <c r="L47" s="45" t="str">
        <f t="shared" si="2"/>
        <v/>
      </c>
      <c r="M47" s="45" t="str">
        <f t="shared" si="3"/>
        <v/>
      </c>
      <c r="N47" s="46" t="str">
        <f t="shared" si="5"/>
        <v/>
      </c>
      <c r="P47" s="48">
        <v>0</v>
      </c>
      <c r="Q47" s="59" t="s">
        <v>139</v>
      </c>
      <c r="R47" s="44"/>
      <c r="S47" s="44"/>
      <c r="T47" s="44"/>
      <c r="U47" s="44"/>
      <c r="V47" s="44"/>
    </row>
    <row r="48" spans="1:22" ht="15">
      <c r="A48" s="39"/>
      <c r="B48" s="39"/>
      <c r="C48" s="40"/>
      <c r="D48" s="41"/>
      <c r="E48" s="42"/>
      <c r="F48" s="42"/>
      <c r="G48" s="43"/>
      <c r="H48" s="44" t="str">
        <f t="shared" si="0"/>
        <v/>
      </c>
      <c r="I48" s="40"/>
      <c r="J48" s="45" t="str">
        <f t="shared" si="9"/>
        <v/>
      </c>
      <c r="K48" s="45" t="str">
        <f t="shared" si="4"/>
        <v/>
      </c>
      <c r="L48" s="45" t="str">
        <f t="shared" si="2"/>
        <v/>
      </c>
      <c r="M48" s="45" t="str">
        <f t="shared" si="3"/>
        <v/>
      </c>
      <c r="N48" s="46" t="str">
        <f t="shared" si="5"/>
        <v/>
      </c>
      <c r="P48" s="48">
        <v>1</v>
      </c>
      <c r="Q48" s="59" t="s">
        <v>140</v>
      </c>
      <c r="R48" s="44"/>
      <c r="S48" s="44"/>
      <c r="T48" s="44"/>
      <c r="U48" s="44"/>
      <c r="V48" s="44"/>
    </row>
    <row r="49" spans="1:22" ht="15">
      <c r="A49" s="39"/>
      <c r="B49" s="39"/>
      <c r="C49" s="40"/>
      <c r="D49" s="41"/>
      <c r="E49" s="42"/>
      <c r="F49" s="42"/>
      <c r="G49" s="43"/>
      <c r="H49" s="44" t="str">
        <f t="shared" si="0"/>
        <v/>
      </c>
      <c r="I49" s="40"/>
      <c r="J49" s="45" t="str">
        <f t="shared" si="9"/>
        <v/>
      </c>
      <c r="K49" s="45" t="str">
        <f t="shared" si="4"/>
        <v/>
      </c>
      <c r="L49" s="45" t="str">
        <f t="shared" si="2"/>
        <v/>
      </c>
      <c r="M49" s="45" t="str">
        <f t="shared" si="3"/>
        <v/>
      </c>
      <c r="N49" s="46" t="str">
        <f t="shared" si="5"/>
        <v/>
      </c>
      <c r="P49" s="48">
        <v>1</v>
      </c>
      <c r="Q49" s="59" t="s">
        <v>142</v>
      </c>
      <c r="R49" s="44"/>
      <c r="S49" s="44"/>
      <c r="T49" s="44"/>
      <c r="U49" s="44"/>
      <c r="V49" s="44"/>
    </row>
    <row r="50" spans="1:22" ht="15">
      <c r="A50" s="39"/>
      <c r="B50" s="39"/>
      <c r="C50" s="40"/>
      <c r="D50" s="41"/>
      <c r="E50" s="42"/>
      <c r="F50" s="42"/>
      <c r="G50" s="43"/>
      <c r="H50" s="44" t="str">
        <f t="shared" si="0"/>
        <v/>
      </c>
      <c r="I50" s="40"/>
      <c r="J50" s="45" t="str">
        <f t="shared" si="9"/>
        <v/>
      </c>
      <c r="K50" s="45" t="str">
        <f t="shared" si="4"/>
        <v/>
      </c>
      <c r="L50" s="45" t="str">
        <f t="shared" si="2"/>
        <v/>
      </c>
      <c r="M50" s="45" t="str">
        <f t="shared" si="3"/>
        <v/>
      </c>
      <c r="N50" s="46" t="str">
        <f t="shared" si="5"/>
        <v/>
      </c>
      <c r="P50" s="48">
        <v>1</v>
      </c>
      <c r="Q50" s="59" t="s">
        <v>143</v>
      </c>
      <c r="R50" s="44"/>
      <c r="S50" s="44"/>
      <c r="T50" s="44"/>
      <c r="U50" s="44"/>
      <c r="V50" s="44"/>
    </row>
    <row r="51" spans="1:22" ht="15">
      <c r="A51" s="39"/>
      <c r="B51" s="39"/>
      <c r="C51" s="40"/>
      <c r="D51" s="41"/>
      <c r="E51" s="42"/>
      <c r="F51" s="42"/>
      <c r="G51" s="43"/>
      <c r="H51" s="44" t="str">
        <f t="shared" si="0"/>
        <v/>
      </c>
      <c r="I51" s="40"/>
      <c r="J51" s="45" t="str">
        <f t="shared" si="9"/>
        <v/>
      </c>
      <c r="K51" s="45" t="str">
        <f t="shared" si="4"/>
        <v/>
      </c>
      <c r="L51" s="45" t="str">
        <f t="shared" si="2"/>
        <v/>
      </c>
      <c r="M51" s="45" t="str">
        <f t="shared" si="3"/>
        <v/>
      </c>
      <c r="N51" s="46" t="str">
        <f t="shared" si="5"/>
        <v/>
      </c>
      <c r="P51" s="48">
        <v>1</v>
      </c>
      <c r="Q51" s="59" t="s">
        <v>144</v>
      </c>
      <c r="R51" s="44"/>
      <c r="S51" s="44"/>
      <c r="T51" s="44"/>
      <c r="U51" s="44"/>
      <c r="V51" s="44"/>
    </row>
    <row r="52" spans="1:22" ht="15">
      <c r="A52" s="39"/>
      <c r="B52" s="39"/>
      <c r="C52" s="40"/>
      <c r="D52" s="41"/>
      <c r="E52" s="42"/>
      <c r="F52" s="42"/>
      <c r="G52" s="43"/>
      <c r="H52" s="44" t="str">
        <f t="shared" si="0"/>
        <v/>
      </c>
      <c r="I52" s="40"/>
      <c r="J52" s="45" t="str">
        <f t="shared" si="9"/>
        <v/>
      </c>
      <c r="K52" s="45" t="str">
        <f t="shared" si="4"/>
        <v/>
      </c>
      <c r="L52" s="45" t="str">
        <f t="shared" si="2"/>
        <v/>
      </c>
      <c r="M52" s="45" t="str">
        <f t="shared" si="3"/>
        <v/>
      </c>
      <c r="N52" s="46" t="str">
        <f t="shared" si="5"/>
        <v/>
      </c>
      <c r="P52" s="48">
        <v>2</v>
      </c>
      <c r="Q52" s="59" t="s">
        <v>145</v>
      </c>
      <c r="R52" s="44"/>
      <c r="S52" s="44"/>
      <c r="T52" s="44"/>
      <c r="U52" s="44"/>
      <c r="V52" s="44"/>
    </row>
    <row r="53" spans="1:22" ht="15">
      <c r="A53" s="39"/>
      <c r="B53" s="39"/>
      <c r="C53" s="40"/>
      <c r="D53" s="41"/>
      <c r="E53" s="42"/>
      <c r="F53" s="42"/>
      <c r="G53" s="43"/>
      <c r="H53" s="44" t="str">
        <f t="shared" si="0"/>
        <v/>
      </c>
      <c r="I53" s="40"/>
      <c r="J53" s="45" t="str">
        <f t="shared" si="9"/>
        <v/>
      </c>
      <c r="K53" s="45" t="str">
        <f t="shared" si="4"/>
        <v/>
      </c>
      <c r="L53" s="45" t="str">
        <f t="shared" si="2"/>
        <v/>
      </c>
      <c r="M53" s="45" t="str">
        <f t="shared" si="3"/>
        <v/>
      </c>
      <c r="N53" s="46" t="str">
        <f t="shared" si="5"/>
        <v/>
      </c>
    </row>
    <row r="54" spans="1:22" ht="15">
      <c r="A54" s="39"/>
      <c r="B54" s="39"/>
      <c r="C54" s="40"/>
      <c r="D54" s="41"/>
      <c r="E54" s="42"/>
      <c r="F54" s="42"/>
      <c r="G54" s="43"/>
      <c r="H54" s="44" t="str">
        <f t="shared" ref="H54:H63" si="10">IF(LEFT(E54,6)="Nation","Nation",IF(LEFT(E54,6)="Sector","Sector",""))</f>
        <v/>
      </c>
      <c r="I54" s="40"/>
      <c r="J54" s="45" t="str">
        <f t="shared" si="9"/>
        <v/>
      </c>
      <c r="K54" s="45" t="str">
        <f t="shared" si="4"/>
        <v/>
      </c>
      <c r="L54" s="45" t="str">
        <f t="shared" si="2"/>
        <v/>
      </c>
      <c r="M54" s="45" t="str">
        <f t="shared" si="3"/>
        <v/>
      </c>
      <c r="N54" s="46" t="str">
        <f t="shared" si="5"/>
        <v/>
      </c>
    </row>
    <row r="55" spans="1:22" ht="15">
      <c r="A55" s="39"/>
      <c r="B55" s="39"/>
      <c r="C55" s="40"/>
      <c r="D55" s="41"/>
      <c r="E55" s="42"/>
      <c r="F55" s="42"/>
      <c r="G55" s="43"/>
      <c r="H55" s="44" t="str">
        <f t="shared" si="10"/>
        <v/>
      </c>
      <c r="I55" s="40"/>
      <c r="J55" s="45" t="str">
        <f t="shared" si="9"/>
        <v/>
      </c>
      <c r="K55" s="45" t="str">
        <f t="shared" si="4"/>
        <v/>
      </c>
      <c r="L55" s="45" t="str">
        <f t="shared" si="2"/>
        <v/>
      </c>
      <c r="M55" s="45" t="str">
        <f t="shared" si="3"/>
        <v/>
      </c>
      <c r="N55" s="46" t="str">
        <f t="shared" si="5"/>
        <v/>
      </c>
    </row>
    <row r="56" spans="1:22" ht="15">
      <c r="A56" s="39"/>
      <c r="B56" s="39"/>
      <c r="C56" s="40"/>
      <c r="D56" s="41"/>
      <c r="E56" s="42"/>
      <c r="F56" s="42"/>
      <c r="G56" s="43"/>
      <c r="H56" s="44" t="str">
        <f t="shared" si="10"/>
        <v/>
      </c>
      <c r="I56" s="40"/>
      <c r="J56" s="45" t="str">
        <f t="shared" si="9"/>
        <v/>
      </c>
      <c r="K56" s="45" t="str">
        <f t="shared" si="4"/>
        <v/>
      </c>
      <c r="L56" s="45" t="str">
        <f t="shared" si="2"/>
        <v/>
      </c>
      <c r="M56" s="45" t="str">
        <f t="shared" si="3"/>
        <v/>
      </c>
      <c r="N56" s="46" t="str">
        <f t="shared" si="5"/>
        <v/>
      </c>
    </row>
    <row r="57" spans="1:22" ht="15">
      <c r="A57" s="39"/>
      <c r="B57" s="39"/>
      <c r="C57" s="40"/>
      <c r="D57" s="41"/>
      <c r="E57" s="42"/>
      <c r="F57" s="42"/>
      <c r="G57" s="43"/>
      <c r="H57" s="44" t="str">
        <f t="shared" si="10"/>
        <v/>
      </c>
      <c r="I57" s="40"/>
      <c r="J57" s="45" t="str">
        <f t="shared" si="9"/>
        <v/>
      </c>
      <c r="K57" s="45" t="str">
        <f t="shared" si="4"/>
        <v/>
      </c>
      <c r="L57" s="45" t="str">
        <f t="shared" si="2"/>
        <v/>
      </c>
      <c r="M57" s="45" t="str">
        <f t="shared" si="3"/>
        <v/>
      </c>
      <c r="N57" s="46" t="str">
        <f t="shared" si="5"/>
        <v/>
      </c>
    </row>
    <row r="58" spans="1:22" ht="15">
      <c r="A58" s="39"/>
      <c r="B58" s="39"/>
      <c r="C58" s="40"/>
      <c r="D58" s="41"/>
      <c r="E58" s="42"/>
      <c r="F58" s="42"/>
      <c r="G58" s="43"/>
      <c r="H58" s="44" t="str">
        <f t="shared" si="10"/>
        <v/>
      </c>
      <c r="I58" s="40"/>
      <c r="J58" s="45" t="str">
        <f t="shared" si="9"/>
        <v/>
      </c>
      <c r="K58" s="45" t="str">
        <f t="shared" si="4"/>
        <v/>
      </c>
      <c r="L58" s="45" t="str">
        <f t="shared" si="2"/>
        <v/>
      </c>
      <c r="M58" s="45" t="str">
        <f t="shared" si="3"/>
        <v/>
      </c>
      <c r="N58" s="46" t="str">
        <f t="shared" si="5"/>
        <v/>
      </c>
    </row>
    <row r="59" spans="1:22" ht="15">
      <c r="A59" s="39"/>
      <c r="B59" s="39"/>
      <c r="C59" s="40"/>
      <c r="D59" s="41"/>
      <c r="E59" s="42"/>
      <c r="F59" s="42"/>
      <c r="G59" s="43"/>
      <c r="H59" s="44" t="str">
        <f t="shared" si="10"/>
        <v/>
      </c>
      <c r="I59" s="40"/>
      <c r="J59" s="45" t="str">
        <f t="shared" si="9"/>
        <v/>
      </c>
      <c r="K59" s="45" t="str">
        <f t="shared" si="4"/>
        <v/>
      </c>
      <c r="L59" s="45" t="str">
        <f t="shared" si="2"/>
        <v/>
      </c>
      <c r="M59" s="45" t="str">
        <f t="shared" si="3"/>
        <v/>
      </c>
      <c r="N59" s="46" t="str">
        <f t="shared" si="5"/>
        <v/>
      </c>
    </row>
    <row r="60" spans="1:22" ht="15">
      <c r="A60" s="39"/>
      <c r="B60" s="39"/>
      <c r="C60" s="40"/>
      <c r="D60" s="41"/>
      <c r="E60" s="42"/>
      <c r="F60" s="42"/>
      <c r="G60" s="43"/>
      <c r="H60" s="44" t="str">
        <f t="shared" si="10"/>
        <v/>
      </c>
      <c r="I60" s="40"/>
      <c r="J60" s="45" t="str">
        <f t="shared" si="9"/>
        <v/>
      </c>
      <c r="K60" s="45" t="str">
        <f t="shared" si="4"/>
        <v/>
      </c>
      <c r="L60" s="45" t="str">
        <f t="shared" si="2"/>
        <v/>
      </c>
      <c r="M60" s="45" t="str">
        <f t="shared" si="3"/>
        <v/>
      </c>
      <c r="N60" s="46" t="str">
        <f t="shared" si="5"/>
        <v/>
      </c>
    </row>
    <row r="61" spans="1:22" ht="15">
      <c r="A61" s="39"/>
      <c r="B61" s="39"/>
      <c r="C61" s="40"/>
      <c r="D61" s="41"/>
      <c r="E61" s="42"/>
      <c r="F61" s="42"/>
      <c r="G61" s="43"/>
      <c r="H61" s="44" t="str">
        <f t="shared" si="10"/>
        <v/>
      </c>
      <c r="I61" s="40"/>
      <c r="J61" s="45" t="str">
        <f t="shared" si="9"/>
        <v/>
      </c>
      <c r="K61" s="45" t="str">
        <f t="shared" si="4"/>
        <v/>
      </c>
      <c r="L61" s="45" t="str">
        <f t="shared" si="2"/>
        <v/>
      </c>
      <c r="M61" s="45" t="str">
        <f t="shared" si="3"/>
        <v/>
      </c>
      <c r="N61" s="46" t="str">
        <f t="shared" si="5"/>
        <v/>
      </c>
    </row>
    <row r="62" spans="1:22" ht="15">
      <c r="A62" s="39"/>
      <c r="B62" s="39"/>
      <c r="C62" s="40"/>
      <c r="D62" s="41"/>
      <c r="E62" s="42"/>
      <c r="F62" s="42"/>
      <c r="G62" s="43"/>
      <c r="H62" s="44" t="str">
        <f t="shared" si="10"/>
        <v/>
      </c>
      <c r="I62" s="40"/>
      <c r="J62" s="45" t="str">
        <f t="shared" si="9"/>
        <v/>
      </c>
      <c r="K62" s="45" t="str">
        <f t="shared" si="4"/>
        <v/>
      </c>
      <c r="L62" s="45" t="str">
        <f t="shared" si="2"/>
        <v/>
      </c>
      <c r="M62" s="45" t="str">
        <f t="shared" si="3"/>
        <v/>
      </c>
      <c r="N62" s="46" t="str">
        <f t="shared" si="5"/>
        <v/>
      </c>
    </row>
    <row r="63" spans="1:22" ht="15">
      <c r="A63" s="39"/>
      <c r="B63" s="39"/>
      <c r="C63" s="40"/>
      <c r="D63" s="41"/>
      <c r="E63" s="42"/>
      <c r="F63" s="42"/>
      <c r="G63" s="43"/>
      <c r="H63" s="44" t="str">
        <f t="shared" si="10"/>
        <v/>
      </c>
      <c r="I63" s="40"/>
      <c r="J63" s="45" t="str">
        <f t="shared" si="9"/>
        <v/>
      </c>
      <c r="K63" s="45" t="str">
        <f t="shared" si="4"/>
        <v/>
      </c>
      <c r="L63" s="45" t="str">
        <f t="shared" si="2"/>
        <v/>
      </c>
      <c r="M63" s="45" t="str">
        <f t="shared" si="3"/>
        <v/>
      </c>
      <c r="N63" s="46" t="str">
        <f t="shared" si="5"/>
        <v/>
      </c>
    </row>
    <row r="64" spans="1:22" s="60" customFormat="1" ht="15">
      <c r="A64" s="79"/>
      <c r="I64" s="80"/>
    </row>
    <row r="65" spans="1:1">
      <c r="A65" s="23"/>
    </row>
  </sheetData>
  <mergeCells count="3">
    <mergeCell ref="P3:Q3"/>
    <mergeCell ref="A1:N1"/>
    <mergeCell ref="P29:V29"/>
  </mergeCells>
  <conditionalFormatting sqref="D4:G4">
    <cfRule type="expression" dxfId="719" priority="178">
      <formula>$D$4="Civil War"</formula>
    </cfRule>
    <cfRule type="expression" dxfId="718" priority="179">
      <formula>$D$4="Unrest"</formula>
    </cfRule>
    <cfRule type="expression" dxfId="717" priority="180">
      <formula>$D$4="Content"</formula>
    </cfRule>
  </conditionalFormatting>
  <conditionalFormatting sqref="D5:G5">
    <cfRule type="expression" dxfId="716" priority="177">
      <formula>$D$5="Civil War"</formula>
    </cfRule>
    <cfRule type="expression" dxfId="715" priority="176">
      <formula>$D$5="Unrest"</formula>
    </cfRule>
    <cfRule type="expression" dxfId="714" priority="175">
      <formula>$D$5="Content"</formula>
    </cfRule>
  </conditionalFormatting>
  <conditionalFormatting sqref="D6:G6">
    <cfRule type="expression" dxfId="713" priority="172">
      <formula>$D$6="Civil War"</formula>
    </cfRule>
    <cfRule type="expression" dxfId="712" priority="173">
      <formula>$D$6="Unrest"</formula>
    </cfRule>
    <cfRule type="expression" dxfId="711" priority="174">
      <formula>$D$6="Content"</formula>
    </cfRule>
  </conditionalFormatting>
  <conditionalFormatting sqref="D7:G7">
    <cfRule type="expression" dxfId="710" priority="169">
      <formula>$D$7="Civil War"</formula>
    </cfRule>
    <cfRule type="expression" dxfId="709" priority="170">
      <formula>$D$7="Unrest"</formula>
    </cfRule>
    <cfRule type="expression" dxfId="708" priority="171">
      <formula>$D$7="Content"</formula>
    </cfRule>
  </conditionalFormatting>
  <conditionalFormatting sqref="D8:G8">
    <cfRule type="expression" dxfId="707" priority="166">
      <formula>$D$8="Civil War"</formula>
    </cfRule>
    <cfRule type="expression" dxfId="706" priority="167">
      <formula>$D$8="Unrest"</formula>
    </cfRule>
    <cfRule type="expression" dxfId="705" priority="168">
      <formula>$D$8="Content"</formula>
    </cfRule>
  </conditionalFormatting>
  <conditionalFormatting sqref="D9:G9">
    <cfRule type="expression" dxfId="704" priority="163">
      <formula>$D$9="Civil War"</formula>
    </cfRule>
    <cfRule type="expression" dxfId="703" priority="164">
      <formula>$D$9="Unrest"</formula>
    </cfRule>
    <cfRule type="expression" dxfId="702" priority="165">
      <formula>$D$9="Content"</formula>
    </cfRule>
  </conditionalFormatting>
  <conditionalFormatting sqref="D10:G10">
    <cfRule type="expression" dxfId="701" priority="160">
      <formula>$D$10="Civil War"</formula>
    </cfRule>
    <cfRule type="expression" dxfId="700" priority="161">
      <formula>$D$10="Unrest"</formula>
    </cfRule>
    <cfRule type="expression" dxfId="699" priority="162">
      <formula>$D$10="Content"</formula>
    </cfRule>
  </conditionalFormatting>
  <conditionalFormatting sqref="D11:G11">
    <cfRule type="expression" dxfId="698" priority="157">
      <formula>$D$11="Civil War"</formula>
    </cfRule>
    <cfRule type="expression" dxfId="697" priority="158">
      <formula>$D$11="Unrest"</formula>
    </cfRule>
    <cfRule type="expression" dxfId="696" priority="159">
      <formula>$D$11="Content"</formula>
    </cfRule>
  </conditionalFormatting>
  <conditionalFormatting sqref="D12:G12">
    <cfRule type="expression" dxfId="695" priority="154">
      <formula>$D$12="Civil War"</formula>
    </cfRule>
    <cfRule type="expression" dxfId="694" priority="155">
      <formula>$D$12="Unrest"</formula>
    </cfRule>
    <cfRule type="expression" dxfId="693" priority="156">
      <formula>$D$12="Content"</formula>
    </cfRule>
  </conditionalFormatting>
  <conditionalFormatting sqref="D13:G13">
    <cfRule type="expression" dxfId="692" priority="151">
      <formula>$D$13="Civil War"</formula>
    </cfRule>
    <cfRule type="expression" dxfId="691" priority="152">
      <formula>$D$13="Unrest"</formula>
    </cfRule>
    <cfRule type="expression" dxfId="690" priority="153">
      <formula>$D$13="Content"</formula>
    </cfRule>
  </conditionalFormatting>
  <conditionalFormatting sqref="D14:G14">
    <cfRule type="expression" dxfId="689" priority="148">
      <formula>$D$14="Civil War"</formula>
    </cfRule>
    <cfRule type="expression" dxfId="688" priority="149">
      <formula>$D$14="Unrest"</formula>
    </cfRule>
    <cfRule type="expression" dxfId="687" priority="150">
      <formula>$D$14="Content"</formula>
    </cfRule>
  </conditionalFormatting>
  <conditionalFormatting sqref="D15:G15">
    <cfRule type="expression" dxfId="686" priority="145">
      <formula>$D$15="Civil War"</formula>
    </cfRule>
    <cfRule type="expression" dxfId="685" priority="146">
      <formula>$D$15="Unrest"</formula>
    </cfRule>
    <cfRule type="expression" dxfId="684" priority="147">
      <formula>$D$15="Content"</formula>
    </cfRule>
  </conditionalFormatting>
  <conditionalFormatting sqref="D16:G16">
    <cfRule type="expression" dxfId="683" priority="142">
      <formula>$D$16="Civil War"</formula>
    </cfRule>
    <cfRule type="expression" dxfId="682" priority="143">
      <formula>$D$16="Unrest"</formula>
    </cfRule>
    <cfRule type="expression" dxfId="681" priority="144">
      <formula>$D$16="Content"</formula>
    </cfRule>
  </conditionalFormatting>
  <conditionalFormatting sqref="D17:G17">
    <cfRule type="expression" dxfId="680" priority="139">
      <formula>$D$17="Civil War"</formula>
    </cfRule>
    <cfRule type="expression" dxfId="679" priority="140">
      <formula>$D$17="Unrest"</formula>
    </cfRule>
    <cfRule type="expression" dxfId="678" priority="141">
      <formula>$D$17="Content"</formula>
    </cfRule>
  </conditionalFormatting>
  <conditionalFormatting sqref="D18:G18">
    <cfRule type="expression" dxfId="677" priority="136">
      <formula>$D$18="Civil War"</formula>
    </cfRule>
    <cfRule type="expression" dxfId="676" priority="137">
      <formula>$D$18="Unrest"</formula>
    </cfRule>
    <cfRule type="expression" dxfId="675" priority="138">
      <formula>$D$18="Content"</formula>
    </cfRule>
  </conditionalFormatting>
  <conditionalFormatting sqref="D19:G19">
    <cfRule type="expression" dxfId="674" priority="133">
      <formula>$D$19="Civil War"</formula>
    </cfRule>
    <cfRule type="expression" dxfId="673" priority="134">
      <formula>$D$19="Unrest"</formula>
    </cfRule>
    <cfRule type="expression" dxfId="672" priority="135">
      <formula>$D$19="Content"</formula>
    </cfRule>
  </conditionalFormatting>
  <conditionalFormatting sqref="D20:G20">
    <cfRule type="expression" dxfId="671" priority="130">
      <formula>$D$20="Civil War"</formula>
    </cfRule>
    <cfRule type="expression" dxfId="670" priority="131">
      <formula>$D$20="Unrest"</formula>
    </cfRule>
    <cfRule type="expression" dxfId="669" priority="132">
      <formula>$D$20="Content"</formula>
    </cfRule>
  </conditionalFormatting>
  <conditionalFormatting sqref="D21:G21">
    <cfRule type="expression" dxfId="668" priority="127">
      <formula>$D$21="Civil War"</formula>
    </cfRule>
    <cfRule type="expression" dxfId="667" priority="128">
      <formula>$D$21="Unrest"</formula>
    </cfRule>
    <cfRule type="expression" dxfId="666" priority="129">
      <formula>$D$21="Content"</formula>
    </cfRule>
  </conditionalFormatting>
  <conditionalFormatting sqref="D22:G22">
    <cfRule type="expression" dxfId="665" priority="124">
      <formula>$D$22="Civil War"</formula>
    </cfRule>
    <cfRule type="expression" dxfId="664" priority="125">
      <formula>$D$22="Unrest"</formula>
    </cfRule>
    <cfRule type="expression" dxfId="663" priority="126">
      <formula>$D$22="Content"</formula>
    </cfRule>
  </conditionalFormatting>
  <conditionalFormatting sqref="D23:G23">
    <cfRule type="expression" dxfId="662" priority="121">
      <formula>$D$23="Civil War"</formula>
    </cfRule>
    <cfRule type="expression" dxfId="661" priority="122">
      <formula>$D$23="Unrest"</formula>
    </cfRule>
    <cfRule type="expression" dxfId="660" priority="123">
      <formula>$D$23="Content"</formula>
    </cfRule>
  </conditionalFormatting>
  <conditionalFormatting sqref="D24:G24">
    <cfRule type="expression" dxfId="659" priority="118">
      <formula>$D$24="Civil War"</formula>
    </cfRule>
    <cfRule type="expression" dxfId="658" priority="119">
      <formula>$D$24="Unrest"</formula>
    </cfRule>
    <cfRule type="expression" dxfId="657" priority="120">
      <formula>$D$24="Content"</formula>
    </cfRule>
  </conditionalFormatting>
  <conditionalFormatting sqref="D25:G25">
    <cfRule type="expression" dxfId="656" priority="115">
      <formula>$D$25="Civil War"</formula>
    </cfRule>
    <cfRule type="expression" dxfId="655" priority="116">
      <formula>$D$25="Unrest"</formula>
    </cfRule>
    <cfRule type="expression" dxfId="654" priority="117">
      <formula>$D$25="Content"</formula>
    </cfRule>
  </conditionalFormatting>
  <conditionalFormatting sqref="D27:G27">
    <cfRule type="expression" dxfId="653" priority="112">
      <formula>$D$27="Civil War"</formula>
    </cfRule>
    <cfRule type="expression" dxfId="652" priority="113">
      <formula>$D$27="Unrest"</formula>
    </cfRule>
    <cfRule type="expression" dxfId="651" priority="114">
      <formula>$D$27="Content"</formula>
    </cfRule>
  </conditionalFormatting>
  <conditionalFormatting sqref="D26:G26">
    <cfRule type="expression" dxfId="650" priority="109">
      <formula>$D$26="Civil War"</formula>
    </cfRule>
    <cfRule type="expression" dxfId="649" priority="110">
      <formula>$D$26="Unrest"</formula>
    </cfRule>
    <cfRule type="expression" dxfId="648" priority="111">
      <formula>$D$26="Content"</formula>
    </cfRule>
  </conditionalFormatting>
  <conditionalFormatting sqref="D28:G28">
    <cfRule type="expression" dxfId="647" priority="106">
      <formula>$D$28="Civil War"</formula>
    </cfRule>
    <cfRule type="expression" dxfId="646" priority="107">
      <formula>$D$28="Unrest"</formula>
    </cfRule>
    <cfRule type="expression" dxfId="645" priority="108">
      <formula>$D$28="Content"</formula>
    </cfRule>
  </conditionalFormatting>
  <conditionalFormatting sqref="D29:G29">
    <cfRule type="expression" dxfId="644" priority="103">
      <formula>$D$29="Civil War"</formula>
    </cfRule>
    <cfRule type="expression" dxfId="643" priority="104">
      <formula>$D$29="Unrest"</formula>
    </cfRule>
    <cfRule type="expression" dxfId="642" priority="105">
      <formula>$D$29="Content"</formula>
    </cfRule>
  </conditionalFormatting>
  <conditionalFormatting sqref="D30:G30">
    <cfRule type="expression" dxfId="641" priority="100">
      <formula>$D$30="Civil War"</formula>
    </cfRule>
    <cfRule type="expression" dxfId="640" priority="101">
      <formula>$D$30="Unrest"</formula>
    </cfRule>
    <cfRule type="expression" dxfId="639" priority="102">
      <formula>$D$30="Content"</formula>
    </cfRule>
  </conditionalFormatting>
  <conditionalFormatting sqref="D31:G31">
    <cfRule type="expression" dxfId="638" priority="97">
      <formula>$D$31="Civil War"</formula>
    </cfRule>
    <cfRule type="expression" dxfId="637" priority="98">
      <formula>$D$31="Unrest"</formula>
    </cfRule>
    <cfRule type="expression" dxfId="636" priority="99">
      <formula>$D$31="Content"</formula>
    </cfRule>
  </conditionalFormatting>
  <conditionalFormatting sqref="D32:G32">
    <cfRule type="expression" dxfId="635" priority="94">
      <formula>$D$32="Civil War"</formula>
    </cfRule>
    <cfRule type="expression" dxfId="634" priority="95">
      <formula>$D$32="Unrest"</formula>
    </cfRule>
    <cfRule type="expression" dxfId="633" priority="96">
      <formula>$D$32="Content"</formula>
    </cfRule>
  </conditionalFormatting>
  <conditionalFormatting sqref="D33:G33">
    <cfRule type="expression" dxfId="632" priority="91">
      <formula>$D$33="Civil War"</formula>
    </cfRule>
    <cfRule type="expression" dxfId="631" priority="92">
      <formula>$D$33="Unrest"</formula>
    </cfRule>
    <cfRule type="expression" dxfId="630" priority="93">
      <formula>$D$33="Content"</formula>
    </cfRule>
  </conditionalFormatting>
  <conditionalFormatting sqref="D34:G34">
    <cfRule type="expression" dxfId="629" priority="88">
      <formula>$D$34="Civil War"</formula>
    </cfRule>
    <cfRule type="expression" dxfId="628" priority="89">
      <formula>$D$34="Unrest"</formula>
    </cfRule>
    <cfRule type="expression" dxfId="627" priority="90">
      <formula>$D$34="Content"</formula>
    </cfRule>
  </conditionalFormatting>
  <conditionalFormatting sqref="D35:G35">
    <cfRule type="expression" dxfId="626" priority="85">
      <formula>$D$35="Civil War"</formula>
    </cfRule>
    <cfRule type="expression" dxfId="625" priority="86">
      <formula>$D$35="Unrest"</formula>
    </cfRule>
    <cfRule type="expression" dxfId="624" priority="87">
      <formula>$D$35="Content"</formula>
    </cfRule>
  </conditionalFormatting>
  <conditionalFormatting sqref="D36:G36">
    <cfRule type="expression" dxfId="623" priority="82">
      <formula>$D$36="Civil War"</formula>
    </cfRule>
    <cfRule type="expression" dxfId="622" priority="83">
      <formula>$D$36="Unrest"</formula>
    </cfRule>
    <cfRule type="expression" dxfId="621" priority="84">
      <formula>$D$36="Content"</formula>
    </cfRule>
  </conditionalFormatting>
  <conditionalFormatting sqref="D37:G37">
    <cfRule type="expression" dxfId="620" priority="79">
      <formula>$D$37="Civil War"</formula>
    </cfRule>
    <cfRule type="expression" dxfId="619" priority="80">
      <formula>$D$37="Unrest"</formula>
    </cfRule>
    <cfRule type="expression" dxfId="618" priority="81">
      <formula>$D$37="Content"</formula>
    </cfRule>
  </conditionalFormatting>
  <conditionalFormatting sqref="D38:G38">
    <cfRule type="expression" dxfId="617" priority="76">
      <formula>$D$38="Civil War"</formula>
    </cfRule>
    <cfRule type="expression" dxfId="616" priority="77">
      <formula>$D$38="Unrest"</formula>
    </cfRule>
    <cfRule type="expression" dxfId="615" priority="78">
      <formula>$D$38="Content"</formula>
    </cfRule>
  </conditionalFormatting>
  <conditionalFormatting sqref="D39:G39">
    <cfRule type="expression" dxfId="614" priority="73">
      <formula>$D$39="Civil War"</formula>
    </cfRule>
    <cfRule type="expression" dxfId="613" priority="74">
      <formula>$D$39="Unrest"</formula>
    </cfRule>
    <cfRule type="expression" dxfId="612" priority="75">
      <formula>$D$39="Content"</formula>
    </cfRule>
  </conditionalFormatting>
  <conditionalFormatting sqref="D40:G40">
    <cfRule type="expression" dxfId="611" priority="70">
      <formula>$D$40="Civil War"</formula>
    </cfRule>
    <cfRule type="expression" dxfId="610" priority="71">
      <formula>$D$40="Unrest"</formula>
    </cfRule>
    <cfRule type="expression" dxfId="609" priority="72">
      <formula>$D$40="Content"</formula>
    </cfRule>
  </conditionalFormatting>
  <conditionalFormatting sqref="D41:G41">
    <cfRule type="expression" dxfId="608" priority="67">
      <formula>$D$41="Civil War"</formula>
    </cfRule>
    <cfRule type="expression" dxfId="607" priority="68">
      <formula>$D$41="Unrest"</formula>
    </cfRule>
    <cfRule type="expression" dxfId="606" priority="69">
      <formula>$D$41="Content"</formula>
    </cfRule>
  </conditionalFormatting>
  <conditionalFormatting sqref="D42:G42">
    <cfRule type="expression" dxfId="605" priority="64">
      <formula>$D$42="Civil War"</formula>
    </cfRule>
    <cfRule type="expression" dxfId="604" priority="65">
      <formula>$D$42="Unrest"</formula>
    </cfRule>
    <cfRule type="expression" dxfId="603" priority="66">
      <formula>$D$42="Content"</formula>
    </cfRule>
  </conditionalFormatting>
  <conditionalFormatting sqref="D43:G43">
    <cfRule type="expression" dxfId="602" priority="61">
      <formula>$D$43="Civil War"</formula>
    </cfRule>
    <cfRule type="expression" dxfId="601" priority="62">
      <formula>$D$43="Unrest"</formula>
    </cfRule>
    <cfRule type="expression" dxfId="600" priority="63">
      <formula>$D$43="Content"</formula>
    </cfRule>
  </conditionalFormatting>
  <conditionalFormatting sqref="D44:G44">
    <cfRule type="expression" dxfId="599" priority="58">
      <formula>$D$44="Civil War"</formula>
    </cfRule>
    <cfRule type="expression" dxfId="598" priority="59">
      <formula>$D$44="Unrest"</formula>
    </cfRule>
    <cfRule type="expression" dxfId="597" priority="60">
      <formula>$D$44="Content"</formula>
    </cfRule>
  </conditionalFormatting>
  <conditionalFormatting sqref="D45:G45">
    <cfRule type="expression" dxfId="596" priority="55">
      <formula>$D$45="Civil War"</formula>
    </cfRule>
    <cfRule type="expression" dxfId="595" priority="56">
      <formula>$D$45="Unrest"</formula>
    </cfRule>
    <cfRule type="expression" dxfId="594" priority="57">
      <formula>$D$45="Content"</formula>
    </cfRule>
  </conditionalFormatting>
  <conditionalFormatting sqref="D46:G46">
    <cfRule type="expression" dxfId="593" priority="52">
      <formula>$D$46="Civil War"</formula>
    </cfRule>
    <cfRule type="expression" dxfId="592" priority="53">
      <formula>$D$46="Unrest"</formula>
    </cfRule>
    <cfRule type="expression" dxfId="591" priority="54">
      <formula>$D$46="Content"</formula>
    </cfRule>
  </conditionalFormatting>
  <conditionalFormatting sqref="D47:G47">
    <cfRule type="expression" dxfId="590" priority="49">
      <formula>$D$47="Civil War"</formula>
    </cfRule>
    <cfRule type="expression" dxfId="589" priority="50">
      <formula>$D$47="Unrest"</formula>
    </cfRule>
    <cfRule type="expression" dxfId="588" priority="51">
      <formula>$D$47="Content"</formula>
    </cfRule>
  </conditionalFormatting>
  <conditionalFormatting sqref="D48:G48">
    <cfRule type="expression" dxfId="587" priority="46">
      <formula>$D$48="Civil War"</formula>
    </cfRule>
    <cfRule type="expression" dxfId="586" priority="47">
      <formula>$D$48="Unrest"</formula>
    </cfRule>
    <cfRule type="expression" dxfId="585" priority="48">
      <formula>$D$48="Content"</formula>
    </cfRule>
  </conditionalFormatting>
  <conditionalFormatting sqref="D49:G49">
    <cfRule type="expression" dxfId="584" priority="43">
      <formula>$D$49="Civil War"</formula>
    </cfRule>
    <cfRule type="expression" dxfId="583" priority="44">
      <formula>$D$49="Unrest"</formula>
    </cfRule>
    <cfRule type="expression" dxfId="582" priority="45">
      <formula>$D$49="Content"</formula>
    </cfRule>
  </conditionalFormatting>
  <conditionalFormatting sqref="D50:G50">
    <cfRule type="expression" dxfId="581" priority="40">
      <formula>$D$50="Civil War"</formula>
    </cfRule>
    <cfRule type="expression" dxfId="580" priority="41">
      <formula>$D$50="Unrest"</formula>
    </cfRule>
    <cfRule type="expression" dxfId="579" priority="42">
      <formula>$D$50="Content"</formula>
    </cfRule>
  </conditionalFormatting>
  <conditionalFormatting sqref="D51:G51">
    <cfRule type="expression" dxfId="578" priority="37">
      <formula>$D$51="Civil War"</formula>
    </cfRule>
    <cfRule type="expression" dxfId="577" priority="38">
      <formula>$D$51="Unrest"</formula>
    </cfRule>
    <cfRule type="expression" dxfId="576" priority="39">
      <formula>$D$51="Content"</formula>
    </cfRule>
  </conditionalFormatting>
  <conditionalFormatting sqref="D52:G52">
    <cfRule type="expression" dxfId="575" priority="34">
      <formula>$D$52="Civil War"</formula>
    </cfRule>
    <cfRule type="expression" dxfId="574" priority="35">
      <formula>$D$52="Unrest"</formula>
    </cfRule>
    <cfRule type="expression" dxfId="573" priority="36">
      <formula>$D$52="Content"</formula>
    </cfRule>
  </conditionalFormatting>
  <conditionalFormatting sqref="D53:G53">
    <cfRule type="expression" dxfId="572" priority="31">
      <formula>$D$53="Civil War"</formula>
    </cfRule>
    <cfRule type="expression" dxfId="571" priority="32">
      <formula>$D$53="Unrest"</formula>
    </cfRule>
    <cfRule type="expression" dxfId="570" priority="33">
      <formula>$D$53="Content"</formula>
    </cfRule>
  </conditionalFormatting>
  <conditionalFormatting sqref="D54:G54">
    <cfRule type="expression" dxfId="569" priority="28">
      <formula>$D$54="Civil War"</formula>
    </cfRule>
    <cfRule type="expression" dxfId="568" priority="29">
      <formula>$D$54="Unrest"</formula>
    </cfRule>
    <cfRule type="expression" dxfId="567" priority="30">
      <formula>$D$54="Content"</formula>
    </cfRule>
  </conditionalFormatting>
  <conditionalFormatting sqref="D55:G55">
    <cfRule type="expression" dxfId="566" priority="25">
      <formula>$D$55="Civil War"</formula>
    </cfRule>
    <cfRule type="expression" dxfId="565" priority="26">
      <formula>$D$55="Unrest"</formula>
    </cfRule>
    <cfRule type="expression" dxfId="564" priority="27">
      <formula>$D$55="Content"</formula>
    </cfRule>
  </conditionalFormatting>
  <conditionalFormatting sqref="D56:G56">
    <cfRule type="expression" dxfId="563" priority="22">
      <formula>$D$56="Civil War"</formula>
    </cfRule>
    <cfRule type="expression" dxfId="562" priority="23">
      <formula>$D$56="Unrest"</formula>
    </cfRule>
    <cfRule type="expression" dxfId="561" priority="24">
      <formula>$D$56="Content"</formula>
    </cfRule>
  </conditionalFormatting>
  <conditionalFormatting sqref="D57:G57">
    <cfRule type="expression" dxfId="560" priority="19">
      <formula>$D$57="Civil War"</formula>
    </cfRule>
    <cfRule type="expression" dxfId="559" priority="20">
      <formula>$D$57="Unrest"</formula>
    </cfRule>
    <cfRule type="expression" dxfId="558" priority="21">
      <formula>$D$57="Content"</formula>
    </cfRule>
  </conditionalFormatting>
  <conditionalFormatting sqref="D58:G58">
    <cfRule type="expression" dxfId="557" priority="16">
      <formula>$D$58="Civil War"</formula>
    </cfRule>
    <cfRule type="expression" dxfId="556" priority="17">
      <formula>$D$58="Unrest"</formula>
    </cfRule>
    <cfRule type="expression" dxfId="555" priority="18">
      <formula>$D$58="Content"</formula>
    </cfRule>
  </conditionalFormatting>
  <conditionalFormatting sqref="D59:G59">
    <cfRule type="expression" dxfId="554" priority="13">
      <formula>$D$59="Civil War"</formula>
    </cfRule>
    <cfRule type="expression" dxfId="553" priority="14">
      <formula>$D$59="Unrest"</formula>
    </cfRule>
    <cfRule type="expression" dxfId="552" priority="15">
      <formula>$D$59="Content"</formula>
    </cfRule>
  </conditionalFormatting>
  <conditionalFormatting sqref="D60:G60">
    <cfRule type="expression" dxfId="551" priority="10">
      <formula>$D$60="Civil War"</formula>
    </cfRule>
    <cfRule type="expression" dxfId="550" priority="11">
      <formula>$D$60="Unrest"</formula>
    </cfRule>
    <cfRule type="expression" dxfId="549" priority="12">
      <formula>$D$60="Content"</formula>
    </cfRule>
  </conditionalFormatting>
  <conditionalFormatting sqref="D61:G61">
    <cfRule type="expression" dxfId="548" priority="7">
      <formula>$D$61="Civil War"</formula>
    </cfRule>
    <cfRule type="expression" dxfId="547" priority="8">
      <formula>$D$61="Unrest"</formula>
    </cfRule>
    <cfRule type="expression" dxfId="546" priority="9">
      <formula>$D$61="Content"</formula>
    </cfRule>
  </conditionalFormatting>
  <conditionalFormatting sqref="D62:G62">
    <cfRule type="expression" dxfId="545" priority="4">
      <formula>$D$62="Civil War"</formula>
    </cfRule>
    <cfRule type="expression" dxfId="544" priority="5">
      <formula>$D$62="Unrest"</formula>
    </cfRule>
    <cfRule type="expression" dxfId="543" priority="6">
      <formula>$D$62="Content"</formula>
    </cfRule>
  </conditionalFormatting>
  <conditionalFormatting sqref="D63:G63">
    <cfRule type="expression" dxfId="542" priority="1">
      <formula>$D$63="Civil War"</formula>
    </cfRule>
    <cfRule type="expression" dxfId="541" priority="2">
      <formula>$D$63="Unrest"</formula>
    </cfRule>
    <cfRule type="expression" dxfId="540" priority="3">
      <formula>$D$63="Content"</formula>
    </cfRule>
  </conditionalFormatting>
  <dataValidations count="4">
    <dataValidation type="list" allowBlank="1" showInputMessage="1" showErrorMessage="1" sqref="E4:E63">
      <formula1>WorldStatus</formula1>
    </dataValidation>
    <dataValidation type="list" allowBlank="1" showInputMessage="1" showErrorMessage="1" sqref="F4:F63">
      <formula1>WorldType</formula1>
    </dataValidation>
    <dataValidation type="list" allowBlank="1" showInputMessage="1" showErrorMessage="1" sqref="G4:G63">
      <formula1>Prewarp</formula1>
    </dataValidation>
    <dataValidation type="list" allowBlank="1" showInputMessage="1" showErrorMessage="1" sqref="D4:D63">
      <formula1>State</formula1>
    </dataValidation>
  </dataValidations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65"/>
  <sheetViews>
    <sheetView workbookViewId="0">
      <selection activeCell="A12" sqref="A12"/>
    </sheetView>
  </sheetViews>
  <sheetFormatPr defaultColWidth="9.140625" defaultRowHeight="15"/>
  <cols>
    <col min="1" max="1" width="22.7109375" style="22" customWidth="1"/>
    <col min="2" max="2" width="23" style="22" customWidth="1"/>
    <col min="3" max="3" width="8.5703125" style="22" customWidth="1"/>
    <col min="4" max="4" width="10.140625" style="22" bestFit="1" customWidth="1"/>
    <col min="5" max="5" width="22.140625" style="22" customWidth="1"/>
    <col min="6" max="6" width="22.85546875" style="22" customWidth="1"/>
    <col min="7" max="7" width="10.140625" style="22" bestFit="1" customWidth="1"/>
    <col min="8" max="8" width="8.85546875" style="22" bestFit="1" customWidth="1"/>
    <col min="9" max="9" width="8.42578125" style="23" bestFit="1" customWidth="1"/>
    <col min="10" max="10" width="10.5703125" style="22" bestFit="1" customWidth="1"/>
    <col min="11" max="13" width="9.5703125" style="22" hidden="1" customWidth="1"/>
    <col min="14" max="14" width="11.42578125" style="22" bestFit="1" customWidth="1"/>
    <col min="15" max="15" width="5.140625" style="22" customWidth="1"/>
    <col min="16" max="16" width="27.5703125" style="22" bestFit="1" customWidth="1"/>
    <col min="17" max="17" width="9.140625" style="22"/>
    <col min="18" max="18" width="3.7109375" style="22" customWidth="1"/>
    <col min="19" max="19" width="15.5703125" style="22" customWidth="1"/>
    <col min="20" max="16384" width="9.140625" style="22"/>
  </cols>
  <sheetData>
    <row r="1" spans="1:21" ht="18">
      <c r="A1" s="93" t="s">
        <v>69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</row>
    <row r="3" spans="1:21" s="26" customFormat="1">
      <c r="A3" s="24" t="s">
        <v>10</v>
      </c>
      <c r="B3" s="24" t="s">
        <v>11</v>
      </c>
      <c r="C3" s="24" t="s">
        <v>146</v>
      </c>
      <c r="D3" s="24" t="s">
        <v>150</v>
      </c>
      <c r="E3" s="24" t="s">
        <v>58</v>
      </c>
      <c r="F3" s="24" t="s">
        <v>12</v>
      </c>
      <c r="G3" s="24" t="s">
        <v>65</v>
      </c>
      <c r="H3" s="24" t="s">
        <v>26</v>
      </c>
      <c r="I3" s="25" t="s">
        <v>71</v>
      </c>
      <c r="J3" s="25" t="s">
        <v>61</v>
      </c>
      <c r="K3" s="25" t="s">
        <v>154</v>
      </c>
      <c r="L3" s="25"/>
      <c r="M3" s="25" t="s">
        <v>153</v>
      </c>
      <c r="N3" s="25" t="s">
        <v>62</v>
      </c>
      <c r="P3" s="94" t="s">
        <v>68</v>
      </c>
      <c r="Q3" s="94"/>
    </row>
    <row r="4" spans="1:21">
      <c r="A4" s="27" t="s">
        <v>165</v>
      </c>
      <c r="B4" s="27" t="s">
        <v>170</v>
      </c>
      <c r="C4" s="28"/>
      <c r="D4" s="29" t="s">
        <v>151</v>
      </c>
      <c r="E4" s="30"/>
      <c r="F4" s="30" t="s">
        <v>51</v>
      </c>
      <c r="G4" s="31"/>
      <c r="H4" s="32" t="str">
        <f t="shared" ref="H4:H63" si="0">IF(LEFT(E4,6)="Nation","Nation",IF(LEFT(E4,6)="Sector","Sector",""))</f>
        <v/>
      </c>
      <c r="I4" s="33"/>
      <c r="J4" s="34">
        <f t="shared" ref="J4:J63" si="1">IF(H4="Sector",VLOOKUP(E4,RPTable,2),IF(AND(E4="",F4=""),"",IF(AND(F4="Other",I4&lt;&gt;""),VLOOKUP(F4,RPTable,2),IF(F4&lt;&gt;"Other",VLOOKUP(F4,RPTable,2),""))))</f>
        <v>400</v>
      </c>
      <c r="K4" s="34">
        <f>IF(AND(E4="",F4=""),"",IF(G4="Yes",0.75,IF(AND(F4="Other",I4&lt;&gt;""),SUM(J4*I4)-J4,0)))</f>
        <v>0</v>
      </c>
      <c r="L4" s="34">
        <f>IF(AND(E4="",F4=""),"",IF(G4="Yes",SUM(J4*K4),J4+K4))</f>
        <v>400</v>
      </c>
      <c r="M4" s="34">
        <f>IF(A4="","",IF(L4&lt;0,0,IF(AND(D4="Civil War",C4&lt;50),L4*0.75,IF(AND(D4="Civil War",C4&gt;49),L4,0))))</f>
        <v>0</v>
      </c>
      <c r="N4" s="35">
        <f>IF(AND(E4="",F4=""),"",SUM(L4-M4))</f>
        <v>400</v>
      </c>
      <c r="P4" s="36" t="s">
        <v>39</v>
      </c>
      <c r="Q4" s="34">
        <f>COUNTIFS(F4:F13,"Major Industrial World")</f>
        <v>1</v>
      </c>
      <c r="R4" s="37">
        <f>SUM(Q4*100)</f>
        <v>100</v>
      </c>
      <c r="S4" s="37"/>
      <c r="T4" s="38"/>
      <c r="U4" s="38"/>
    </row>
    <row r="5" spans="1:21">
      <c r="A5" s="39" t="s">
        <v>166</v>
      </c>
      <c r="B5" s="39" t="s">
        <v>170</v>
      </c>
      <c r="C5" s="40"/>
      <c r="D5" s="41" t="s">
        <v>151</v>
      </c>
      <c r="E5" s="42" t="s">
        <v>56</v>
      </c>
      <c r="F5" s="42" t="s">
        <v>52</v>
      </c>
      <c r="G5" s="43"/>
      <c r="H5" s="44" t="str">
        <f t="shared" si="0"/>
        <v>Sector</v>
      </c>
      <c r="I5" s="40"/>
      <c r="J5" s="45">
        <f t="shared" si="1"/>
        <v>250</v>
      </c>
      <c r="K5" s="45">
        <f>IF(AND(E5="",F5=""),"",IF(G5="Yes",0.75,IF(AND(F5="Other",I5&lt;&gt;""),SUM(J5*I5)-J5,0)))</f>
        <v>0</v>
      </c>
      <c r="L5" s="45">
        <f t="shared" ref="L5:L63" si="2">IF(AND(E5="",F5=""),"",IF(G5="Yes",SUM(J5*K5),J5+K5))</f>
        <v>250</v>
      </c>
      <c r="M5" s="45">
        <f t="shared" ref="M5:M63" si="3">IF(A5="","",IF(L5&lt;0,0,IF(AND(D5="Civil War",C5&lt;50),L5*0.75,IF(AND(D5="Civil War",C5&gt;49),L5,0))))</f>
        <v>0</v>
      </c>
      <c r="N5" s="46">
        <f>IF(AND(E5="",F5=""),"",SUM(L5-M5))</f>
        <v>250</v>
      </c>
      <c r="P5" s="47" t="s">
        <v>40</v>
      </c>
      <c r="Q5" s="45">
        <f>COUNTIFS(F4:F13,"Minor Industrial World")</f>
        <v>2</v>
      </c>
      <c r="R5" s="37">
        <f>SUM(Q5*50)</f>
        <v>100</v>
      </c>
      <c r="S5" s="37"/>
      <c r="T5" s="38"/>
      <c r="U5" s="38"/>
    </row>
    <row r="6" spans="1:21">
      <c r="A6" s="39" t="s">
        <v>168</v>
      </c>
      <c r="B6" s="39" t="s">
        <v>171</v>
      </c>
      <c r="C6" s="40"/>
      <c r="D6" s="41" t="s">
        <v>151</v>
      </c>
      <c r="E6" s="42"/>
      <c r="F6" s="42" t="s">
        <v>52</v>
      </c>
      <c r="G6" s="43"/>
      <c r="H6" s="44" t="str">
        <f t="shared" si="0"/>
        <v/>
      </c>
      <c r="I6" s="40"/>
      <c r="J6" s="45">
        <f t="shared" si="1"/>
        <v>200</v>
      </c>
      <c r="K6" s="45">
        <f t="shared" ref="K6:K63" si="4">IF(AND(E6="",F6=""),"",IF(G6="Yes",0.75,IF(AND(F6="Other",I6&lt;&gt;""),SUM(J6*I6)-J6,0)))</f>
        <v>0</v>
      </c>
      <c r="L6" s="45">
        <f t="shared" si="2"/>
        <v>200</v>
      </c>
      <c r="M6" s="45">
        <f t="shared" si="3"/>
        <v>0</v>
      </c>
      <c r="N6" s="46">
        <f t="shared" ref="N6:N63" si="5">IF(AND(E6="",F6=""),"",SUM(L6-M6))</f>
        <v>200</v>
      </c>
      <c r="P6" s="47" t="s">
        <v>42</v>
      </c>
      <c r="Q6" s="45">
        <f>COUNTIFS(F4:F13,"Colony (Stage 9)")</f>
        <v>1</v>
      </c>
      <c r="R6" s="37">
        <f>SUMIF(F4:F13,P6,(J4:J13))</f>
        <v>180</v>
      </c>
      <c r="S6" s="37"/>
      <c r="T6" s="38"/>
      <c r="U6" s="38"/>
    </row>
    <row r="7" spans="1:21">
      <c r="A7" s="39" t="s">
        <v>169</v>
      </c>
      <c r="B7" s="39" t="s">
        <v>170</v>
      </c>
      <c r="C7" s="40"/>
      <c r="D7" s="41" t="s">
        <v>151</v>
      </c>
      <c r="E7" s="42"/>
      <c r="F7" s="42" t="s">
        <v>42</v>
      </c>
      <c r="G7" s="43"/>
      <c r="H7" s="44" t="str">
        <f t="shared" si="0"/>
        <v/>
      </c>
      <c r="I7" s="40"/>
      <c r="J7" s="45">
        <f t="shared" si="1"/>
        <v>180</v>
      </c>
      <c r="K7" s="45">
        <f t="shared" si="4"/>
        <v>0</v>
      </c>
      <c r="L7" s="45">
        <f t="shared" si="2"/>
        <v>180</v>
      </c>
      <c r="M7" s="45">
        <f t="shared" si="3"/>
        <v>0</v>
      </c>
      <c r="N7" s="46">
        <f t="shared" si="5"/>
        <v>180</v>
      </c>
      <c r="P7" s="47" t="s">
        <v>43</v>
      </c>
      <c r="Q7" s="45">
        <f>COUNTIFS(F4:F13,"Colony (Stage 8)")</f>
        <v>0</v>
      </c>
      <c r="R7" s="37">
        <f>SUMIF(F4:F13,P7,(J4:J13))</f>
        <v>0</v>
      </c>
      <c r="S7" s="37"/>
      <c r="T7" s="38"/>
      <c r="U7" s="38"/>
    </row>
    <row r="8" spans="1:21">
      <c r="A8" s="39" t="s">
        <v>172</v>
      </c>
      <c r="B8" s="39" t="s">
        <v>170</v>
      </c>
      <c r="C8" s="40"/>
      <c r="D8" s="41" t="s">
        <v>151</v>
      </c>
      <c r="E8" s="42"/>
      <c r="F8" s="42" t="s">
        <v>46</v>
      </c>
      <c r="G8" s="43"/>
      <c r="H8" s="44" t="str">
        <f t="shared" si="0"/>
        <v/>
      </c>
      <c r="I8" s="40"/>
      <c r="J8" s="45">
        <f t="shared" si="1"/>
        <v>80</v>
      </c>
      <c r="K8" s="45">
        <f t="shared" si="4"/>
        <v>0</v>
      </c>
      <c r="L8" s="45">
        <f t="shared" si="2"/>
        <v>80</v>
      </c>
      <c r="M8" s="45">
        <f t="shared" si="3"/>
        <v>0</v>
      </c>
      <c r="N8" s="46">
        <f t="shared" si="5"/>
        <v>80</v>
      </c>
      <c r="P8" s="47" t="s">
        <v>44</v>
      </c>
      <c r="Q8" s="45">
        <f>COUNTIFS(F4:F13,"Colony (Stage 7)")</f>
        <v>0</v>
      </c>
      <c r="R8" s="37">
        <f>SUMIF(F4:F13,P8,(J4:J13))</f>
        <v>0</v>
      </c>
      <c r="S8" s="37"/>
      <c r="T8" s="38"/>
      <c r="U8" s="38"/>
    </row>
    <row r="9" spans="1:21">
      <c r="A9" s="39" t="s">
        <v>173</v>
      </c>
      <c r="B9" s="39" t="s">
        <v>170</v>
      </c>
      <c r="C9" s="40">
        <v>19</v>
      </c>
      <c r="D9" s="41" t="s">
        <v>146</v>
      </c>
      <c r="E9" s="42"/>
      <c r="F9" s="42" t="s">
        <v>20</v>
      </c>
      <c r="G9" s="43"/>
      <c r="H9" s="44" t="str">
        <f t="shared" si="0"/>
        <v/>
      </c>
      <c r="I9" s="40">
        <v>5</v>
      </c>
      <c r="J9" s="45">
        <f t="shared" si="1"/>
        <v>10</v>
      </c>
      <c r="K9" s="45">
        <f>IF(AND(E9="",F9=""),"",IF(G9="Yes",0.75,IF(AND(F9="Other",I9&lt;&gt;""),SUM(J9*I9)-J9,0)))</f>
        <v>40</v>
      </c>
      <c r="L9" s="45">
        <f t="shared" si="2"/>
        <v>50</v>
      </c>
      <c r="M9" s="45">
        <f t="shared" si="3"/>
        <v>0</v>
      </c>
      <c r="N9" s="46">
        <f t="shared" si="5"/>
        <v>50</v>
      </c>
      <c r="P9" s="47" t="s">
        <v>45</v>
      </c>
      <c r="Q9" s="45">
        <f>COUNTIFS(F4:F13,"Colony (Stage 6)")</f>
        <v>0</v>
      </c>
      <c r="R9" s="37">
        <f>SUMIF(F4:F13,P9,(J4:J13))</f>
        <v>0</v>
      </c>
      <c r="S9" s="37"/>
      <c r="T9" s="38"/>
      <c r="U9" s="38"/>
    </row>
    <row r="10" spans="1:21">
      <c r="A10" s="39" t="s">
        <v>174</v>
      </c>
      <c r="B10" s="39" t="s">
        <v>171</v>
      </c>
      <c r="C10" s="40">
        <v>50</v>
      </c>
      <c r="D10" s="41" t="s">
        <v>152</v>
      </c>
      <c r="E10" s="42"/>
      <c r="F10" s="42" t="s">
        <v>20</v>
      </c>
      <c r="G10" s="43"/>
      <c r="H10" s="44" t="str">
        <f t="shared" si="0"/>
        <v/>
      </c>
      <c r="I10" s="40">
        <v>3</v>
      </c>
      <c r="J10" s="45">
        <f t="shared" si="1"/>
        <v>10</v>
      </c>
      <c r="K10" s="45">
        <f t="shared" si="4"/>
        <v>20</v>
      </c>
      <c r="L10" s="45">
        <f t="shared" si="2"/>
        <v>30</v>
      </c>
      <c r="M10" s="45">
        <f t="shared" si="3"/>
        <v>30</v>
      </c>
      <c r="N10" s="46">
        <f t="shared" si="5"/>
        <v>0</v>
      </c>
      <c r="P10" s="47" t="s">
        <v>46</v>
      </c>
      <c r="Q10" s="45">
        <f>COUNTIFS(F4:F13,"Colony (Stage 5)")</f>
        <v>1</v>
      </c>
      <c r="R10" s="37">
        <f>SUMIF(F4:F13,P10,(J4:J13))</f>
        <v>80</v>
      </c>
      <c r="S10" s="37"/>
      <c r="T10" s="38"/>
      <c r="U10" s="38"/>
    </row>
    <row r="11" spans="1:21">
      <c r="A11" s="39" t="s">
        <v>175</v>
      </c>
      <c r="B11" s="39" t="s">
        <v>171</v>
      </c>
      <c r="C11" s="40"/>
      <c r="D11" s="41"/>
      <c r="E11" s="42"/>
      <c r="F11" s="42" t="s">
        <v>25</v>
      </c>
      <c r="G11" s="43"/>
      <c r="H11" s="44" t="str">
        <f t="shared" si="0"/>
        <v/>
      </c>
      <c r="I11" s="40"/>
      <c r="J11" s="45">
        <f t="shared" si="1"/>
        <v>0</v>
      </c>
      <c r="K11" s="45">
        <f t="shared" si="4"/>
        <v>0</v>
      </c>
      <c r="L11" s="45">
        <f t="shared" si="2"/>
        <v>0</v>
      </c>
      <c r="M11" s="45">
        <f t="shared" si="3"/>
        <v>0</v>
      </c>
      <c r="N11" s="46">
        <f t="shared" si="5"/>
        <v>0</v>
      </c>
      <c r="P11" s="47" t="s">
        <v>47</v>
      </c>
      <c r="Q11" s="45">
        <f>COUNTIFS(F4:F13,"Colony (Stage 4)")</f>
        <v>0</v>
      </c>
      <c r="R11" s="37">
        <f>SUMIF(F4:F13,P11,(J4:J13))</f>
        <v>0</v>
      </c>
      <c r="S11" s="37"/>
      <c r="T11" s="38"/>
      <c r="U11" s="38"/>
    </row>
    <row r="12" spans="1:21">
      <c r="A12" s="39" t="s">
        <v>176</v>
      </c>
      <c r="B12" s="39" t="s">
        <v>177</v>
      </c>
      <c r="C12" s="40"/>
      <c r="D12" s="41"/>
      <c r="E12" s="42"/>
      <c r="F12" s="42" t="s">
        <v>25</v>
      </c>
      <c r="G12" s="43"/>
      <c r="H12" s="44" t="str">
        <f t="shared" si="0"/>
        <v/>
      </c>
      <c r="I12" s="40"/>
      <c r="J12" s="45">
        <f t="shared" si="1"/>
        <v>0</v>
      </c>
      <c r="K12" s="45">
        <f t="shared" si="4"/>
        <v>0</v>
      </c>
      <c r="L12" s="45">
        <f t="shared" si="2"/>
        <v>0</v>
      </c>
      <c r="M12" s="45">
        <f t="shared" si="3"/>
        <v>0</v>
      </c>
      <c r="N12" s="46">
        <f t="shared" si="5"/>
        <v>0</v>
      </c>
      <c r="P12" s="47" t="s">
        <v>48</v>
      </c>
      <c r="Q12" s="45">
        <f>COUNTIFS(F4:F13,"Colony (Stage 3)")</f>
        <v>0</v>
      </c>
      <c r="R12" s="37">
        <f>SUMIF(F4:F13,P12,(J4:J13))</f>
        <v>0</v>
      </c>
      <c r="S12" s="37"/>
      <c r="T12" s="38"/>
      <c r="U12" s="38"/>
    </row>
    <row r="13" spans="1:21">
      <c r="A13" s="39"/>
      <c r="B13" s="39"/>
      <c r="C13" s="40"/>
      <c r="D13" s="41"/>
      <c r="E13" s="42"/>
      <c r="F13" s="42"/>
      <c r="G13" s="43"/>
      <c r="H13" s="44" t="str">
        <f t="shared" si="0"/>
        <v/>
      </c>
      <c r="I13" s="40"/>
      <c r="J13" s="45" t="str">
        <f t="shared" si="1"/>
        <v/>
      </c>
      <c r="K13" s="45" t="str">
        <f t="shared" si="4"/>
        <v/>
      </c>
      <c r="L13" s="45" t="str">
        <f t="shared" si="2"/>
        <v/>
      </c>
      <c r="M13" s="45" t="str">
        <f t="shared" si="3"/>
        <v/>
      </c>
      <c r="N13" s="46" t="str">
        <f t="shared" si="5"/>
        <v/>
      </c>
      <c r="P13" s="47" t="s">
        <v>49</v>
      </c>
      <c r="Q13" s="45">
        <f>COUNTIFS(F4:F13,"Colony (Stage 2)")</f>
        <v>0</v>
      </c>
      <c r="R13" s="37">
        <f>SUMIF(F4:F13,P13,(J4:J13))</f>
        <v>0</v>
      </c>
      <c r="S13" s="37"/>
      <c r="T13" s="38"/>
      <c r="U13" s="38"/>
    </row>
    <row r="14" spans="1:21">
      <c r="A14" s="39"/>
      <c r="B14" s="39"/>
      <c r="C14" s="40"/>
      <c r="D14" s="41"/>
      <c r="E14" s="42"/>
      <c r="F14" s="42"/>
      <c r="G14" s="43"/>
      <c r="H14" s="44" t="str">
        <f t="shared" si="0"/>
        <v/>
      </c>
      <c r="I14" s="40"/>
      <c r="J14" s="45" t="str">
        <f t="shared" si="1"/>
        <v/>
      </c>
      <c r="K14" s="45" t="str">
        <f t="shared" si="4"/>
        <v/>
      </c>
      <c r="L14" s="45" t="str">
        <f t="shared" si="2"/>
        <v/>
      </c>
      <c r="M14" s="45" t="str">
        <f t="shared" si="3"/>
        <v/>
      </c>
      <c r="N14" s="46" t="str">
        <f t="shared" si="5"/>
        <v/>
      </c>
      <c r="P14" s="47" t="s">
        <v>50</v>
      </c>
      <c r="Q14" s="45">
        <f>COUNTIFS(F4:F13,"Colony (Stage 1)")</f>
        <v>0</v>
      </c>
      <c r="R14" s="37"/>
      <c r="S14" s="37"/>
      <c r="T14" s="38"/>
      <c r="U14" s="38"/>
    </row>
    <row r="15" spans="1:21">
      <c r="A15" s="39"/>
      <c r="B15" s="39"/>
      <c r="C15" s="40"/>
      <c r="D15" s="41"/>
      <c r="E15" s="42"/>
      <c r="F15" s="42"/>
      <c r="G15" s="43"/>
      <c r="H15" s="44" t="str">
        <f t="shared" si="0"/>
        <v/>
      </c>
      <c r="I15" s="40"/>
      <c r="J15" s="45" t="str">
        <f t="shared" si="1"/>
        <v/>
      </c>
      <c r="K15" s="45" t="str">
        <f t="shared" si="4"/>
        <v/>
      </c>
      <c r="L15" s="45" t="str">
        <f t="shared" si="2"/>
        <v/>
      </c>
      <c r="M15" s="45" t="str">
        <f t="shared" si="3"/>
        <v/>
      </c>
      <c r="N15" s="46" t="str">
        <f t="shared" si="5"/>
        <v/>
      </c>
      <c r="P15" s="47" t="s">
        <v>20</v>
      </c>
      <c r="Q15" s="45">
        <f>COUNTIFS(F4:F13,"Other")</f>
        <v>2</v>
      </c>
      <c r="R15" s="37">
        <f>SUMIF(F4:F13,"Other",(J4:J13))</f>
        <v>20</v>
      </c>
      <c r="S15" s="37"/>
      <c r="T15" s="38"/>
      <c r="U15" s="38"/>
    </row>
    <row r="16" spans="1:21">
      <c r="A16" s="39"/>
      <c r="B16" s="39"/>
      <c r="C16" s="40"/>
      <c r="D16" s="41"/>
      <c r="E16" s="42"/>
      <c r="F16" s="42"/>
      <c r="G16" s="43"/>
      <c r="H16" s="44" t="str">
        <f t="shared" si="0"/>
        <v/>
      </c>
      <c r="I16" s="40"/>
      <c r="J16" s="45" t="str">
        <f t="shared" si="1"/>
        <v/>
      </c>
      <c r="K16" s="45" t="str">
        <f t="shared" si="4"/>
        <v/>
      </c>
      <c r="L16" s="45" t="str">
        <f t="shared" si="2"/>
        <v/>
      </c>
      <c r="M16" s="45" t="str">
        <f t="shared" si="3"/>
        <v/>
      </c>
      <c r="N16" s="46" t="str">
        <f t="shared" si="5"/>
        <v/>
      </c>
      <c r="P16" s="47" t="s">
        <v>41</v>
      </c>
      <c r="Q16" s="45">
        <f>COUNTIFS(F4:F13,"Non-Resource")</f>
        <v>2</v>
      </c>
      <c r="R16" s="37"/>
      <c r="S16" s="37"/>
      <c r="T16" s="38"/>
      <c r="U16" s="38"/>
    </row>
    <row r="17" spans="1:22">
      <c r="A17" s="39"/>
      <c r="B17" s="39"/>
      <c r="C17" s="40"/>
      <c r="D17" s="41"/>
      <c r="E17" s="42"/>
      <c r="F17" s="42"/>
      <c r="G17" s="43"/>
      <c r="H17" s="44" t="str">
        <f t="shared" si="0"/>
        <v/>
      </c>
      <c r="I17" s="40"/>
      <c r="J17" s="45" t="str">
        <f t="shared" si="1"/>
        <v/>
      </c>
      <c r="K17" s="45" t="str">
        <f t="shared" si="4"/>
        <v/>
      </c>
      <c r="L17" s="45" t="str">
        <f t="shared" si="2"/>
        <v/>
      </c>
      <c r="M17" s="45" t="str">
        <f t="shared" si="3"/>
        <v/>
      </c>
      <c r="N17" s="46" t="str">
        <f t="shared" si="5"/>
        <v/>
      </c>
      <c r="P17" s="47" t="s">
        <v>59</v>
      </c>
      <c r="Q17" s="45">
        <f>COUNTIFS(F4:F13,"Pre-Warp")</f>
        <v>0</v>
      </c>
      <c r="R17" s="37"/>
      <c r="S17" s="37"/>
      <c r="T17" s="38"/>
      <c r="U17" s="38"/>
    </row>
    <row r="18" spans="1:22">
      <c r="A18" s="39"/>
      <c r="B18" s="39"/>
      <c r="C18" s="40"/>
      <c r="D18" s="41"/>
      <c r="E18" s="42"/>
      <c r="F18" s="42"/>
      <c r="G18" s="43"/>
      <c r="H18" s="44" t="str">
        <f t="shared" si="0"/>
        <v/>
      </c>
      <c r="I18" s="40"/>
      <c r="J18" s="45" t="str">
        <f t="shared" si="1"/>
        <v/>
      </c>
      <c r="K18" s="45" t="str">
        <f t="shared" si="4"/>
        <v/>
      </c>
      <c r="L18" s="45" t="str">
        <f t="shared" si="2"/>
        <v/>
      </c>
      <c r="M18" s="45" t="str">
        <f t="shared" si="3"/>
        <v/>
      </c>
      <c r="N18" s="46" t="str">
        <f t="shared" si="5"/>
        <v/>
      </c>
      <c r="Q18" s="23"/>
      <c r="R18" s="37">
        <f>SUM(R6:R13)</f>
        <v>260</v>
      </c>
      <c r="S18" s="37"/>
      <c r="T18" s="38"/>
      <c r="U18" s="38"/>
    </row>
    <row r="19" spans="1:22">
      <c r="A19" s="39"/>
      <c r="B19" s="39"/>
      <c r="C19" s="40"/>
      <c r="D19" s="41"/>
      <c r="E19" s="42"/>
      <c r="F19" s="42"/>
      <c r="G19" s="43"/>
      <c r="H19" s="44" t="str">
        <f t="shared" si="0"/>
        <v/>
      </c>
      <c r="I19" s="40"/>
      <c r="J19" s="45" t="str">
        <f t="shared" si="1"/>
        <v/>
      </c>
      <c r="K19" s="45" t="str">
        <f t="shared" si="4"/>
        <v/>
      </c>
      <c r="L19" s="45" t="str">
        <f t="shared" si="2"/>
        <v/>
      </c>
      <c r="M19" s="45" t="str">
        <f t="shared" si="3"/>
        <v/>
      </c>
      <c r="N19" s="46" t="str">
        <f t="shared" si="5"/>
        <v/>
      </c>
      <c r="P19" s="47" t="s">
        <v>67</v>
      </c>
      <c r="Q19" s="48">
        <f>SUM(Q4:Q18)</f>
        <v>9</v>
      </c>
      <c r="R19" s="37">
        <f>SUM(R15)</f>
        <v>20</v>
      </c>
      <c r="S19" s="37"/>
      <c r="T19" s="38"/>
      <c r="U19" s="38"/>
    </row>
    <row r="20" spans="1:22">
      <c r="A20" s="39"/>
      <c r="B20" s="39"/>
      <c r="C20" s="40"/>
      <c r="D20" s="41"/>
      <c r="E20" s="42"/>
      <c r="F20" s="42"/>
      <c r="G20" s="43"/>
      <c r="H20" s="44" t="str">
        <f t="shared" si="0"/>
        <v/>
      </c>
      <c r="I20" s="40"/>
      <c r="J20" s="45" t="str">
        <f t="shared" si="1"/>
        <v/>
      </c>
      <c r="K20" s="45" t="str">
        <f t="shared" si="4"/>
        <v/>
      </c>
      <c r="L20" s="45" t="str">
        <f t="shared" si="2"/>
        <v/>
      </c>
      <c r="M20" s="45" t="str">
        <f t="shared" si="3"/>
        <v/>
      </c>
      <c r="N20" s="46" t="str">
        <f t="shared" si="5"/>
        <v/>
      </c>
      <c r="P20" s="47" t="s">
        <v>35</v>
      </c>
      <c r="Q20" s="49">
        <f>SUM(N4:N63)</f>
        <v>1160</v>
      </c>
      <c r="R20" s="37">
        <f>SUM(R18:R19)</f>
        <v>280</v>
      </c>
      <c r="S20" s="37"/>
      <c r="T20" s="38"/>
      <c r="U20" s="38"/>
    </row>
    <row r="21" spans="1:22">
      <c r="A21" s="39"/>
      <c r="B21" s="39"/>
      <c r="C21" s="40"/>
      <c r="D21" s="41"/>
      <c r="E21" s="42"/>
      <c r="F21" s="42"/>
      <c r="G21" s="43"/>
      <c r="H21" s="44" t="str">
        <f t="shared" si="0"/>
        <v/>
      </c>
      <c r="I21" s="40"/>
      <c r="J21" s="45" t="str">
        <f t="shared" si="1"/>
        <v/>
      </c>
      <c r="K21" s="45" t="str">
        <f t="shared" si="4"/>
        <v/>
      </c>
      <c r="L21" s="45" t="str">
        <f t="shared" si="2"/>
        <v/>
      </c>
      <c r="M21" s="45" t="str">
        <f t="shared" si="3"/>
        <v/>
      </c>
      <c r="N21" s="46" t="str">
        <f t="shared" si="5"/>
        <v/>
      </c>
      <c r="P21" s="47" t="s">
        <v>34</v>
      </c>
      <c r="Q21" s="50">
        <v>0.04</v>
      </c>
      <c r="R21" s="51"/>
      <c r="S21" s="52"/>
      <c r="T21" s="38"/>
      <c r="U21" s="38"/>
    </row>
    <row r="22" spans="1:22">
      <c r="A22" s="39"/>
      <c r="B22" s="39"/>
      <c r="C22" s="40"/>
      <c r="D22" s="41"/>
      <c r="E22" s="42"/>
      <c r="F22" s="42"/>
      <c r="G22" s="43"/>
      <c r="H22" s="44" t="str">
        <f t="shared" si="0"/>
        <v/>
      </c>
      <c r="I22" s="40"/>
      <c r="J22" s="45" t="str">
        <f t="shared" si="1"/>
        <v/>
      </c>
      <c r="K22" s="45" t="str">
        <f t="shared" si="4"/>
        <v/>
      </c>
      <c r="L22" s="45" t="str">
        <f t="shared" si="2"/>
        <v/>
      </c>
      <c r="M22" s="45" t="str">
        <f t="shared" si="3"/>
        <v/>
      </c>
      <c r="N22" s="46" t="str">
        <f t="shared" si="5"/>
        <v/>
      </c>
      <c r="P22" s="47" t="s">
        <v>36</v>
      </c>
      <c r="Q22" s="49">
        <f>SUM(Q20+(Q20*Q21))</f>
        <v>1206.4000000000001</v>
      </c>
    </row>
    <row r="23" spans="1:22">
      <c r="A23" s="39"/>
      <c r="B23" s="39"/>
      <c r="C23" s="40"/>
      <c r="D23" s="41"/>
      <c r="E23" s="42"/>
      <c r="F23" s="42"/>
      <c r="G23" s="43"/>
      <c r="H23" s="44" t="str">
        <f t="shared" si="0"/>
        <v/>
      </c>
      <c r="I23" s="40"/>
      <c r="J23" s="45" t="str">
        <f t="shared" si="1"/>
        <v/>
      </c>
      <c r="K23" s="45" t="str">
        <f t="shared" si="4"/>
        <v/>
      </c>
      <c r="L23" s="45" t="str">
        <f t="shared" si="2"/>
        <v/>
      </c>
      <c r="M23" s="45" t="str">
        <f t="shared" si="3"/>
        <v/>
      </c>
      <c r="N23" s="46" t="str">
        <f t="shared" si="5"/>
        <v/>
      </c>
    </row>
    <row r="24" spans="1:22">
      <c r="A24" s="39"/>
      <c r="B24" s="39"/>
      <c r="C24" s="40"/>
      <c r="D24" s="41"/>
      <c r="E24" s="42"/>
      <c r="F24" s="42"/>
      <c r="G24" s="43"/>
      <c r="H24" s="44" t="str">
        <f t="shared" si="0"/>
        <v/>
      </c>
      <c r="I24" s="40"/>
      <c r="J24" s="45" t="str">
        <f t="shared" si="1"/>
        <v/>
      </c>
      <c r="K24" s="45" t="str">
        <f t="shared" si="4"/>
        <v/>
      </c>
      <c r="L24" s="45" t="str">
        <f t="shared" si="2"/>
        <v/>
      </c>
      <c r="M24" s="45" t="str">
        <f t="shared" si="3"/>
        <v/>
      </c>
      <c r="N24" s="46" t="str">
        <f t="shared" si="5"/>
        <v/>
      </c>
      <c r="P24" s="47" t="s">
        <v>148</v>
      </c>
      <c r="Q24" s="45">
        <f ca="1">RANDBETWEEN(1,6)</f>
        <v>3</v>
      </c>
    </row>
    <row r="25" spans="1:22">
      <c r="A25" s="39"/>
      <c r="B25" s="39"/>
      <c r="C25" s="40"/>
      <c r="D25" s="41"/>
      <c r="E25" s="42"/>
      <c r="F25" s="42"/>
      <c r="G25" s="43"/>
      <c r="H25" s="44" t="str">
        <f t="shared" si="0"/>
        <v/>
      </c>
      <c r="I25" s="40"/>
      <c r="J25" s="45" t="str">
        <f t="shared" si="1"/>
        <v/>
      </c>
      <c r="K25" s="45" t="str">
        <f t="shared" si="4"/>
        <v/>
      </c>
      <c r="L25" s="45" t="str">
        <f t="shared" si="2"/>
        <v/>
      </c>
      <c r="M25" s="45" t="str">
        <f t="shared" si="3"/>
        <v/>
      </c>
      <c r="N25" s="46" t="str">
        <f t="shared" si="5"/>
        <v/>
      </c>
      <c r="P25" s="47" t="s">
        <v>147</v>
      </c>
      <c r="Q25" s="45">
        <f t="shared" ref="Q25" ca="1" si="6">RANDBETWEEN(1,10)</f>
        <v>5</v>
      </c>
    </row>
    <row r="26" spans="1:22">
      <c r="A26" s="39"/>
      <c r="B26" s="39"/>
      <c r="C26" s="40"/>
      <c r="D26" s="41"/>
      <c r="E26" s="42"/>
      <c r="F26" s="42"/>
      <c r="G26" s="43"/>
      <c r="H26" s="44" t="str">
        <f t="shared" si="0"/>
        <v/>
      </c>
      <c r="I26" s="40"/>
      <c r="J26" s="45" t="str">
        <f t="shared" si="1"/>
        <v/>
      </c>
      <c r="K26" s="45" t="str">
        <f t="shared" si="4"/>
        <v/>
      </c>
      <c r="L26" s="45" t="str">
        <f t="shared" si="2"/>
        <v/>
      </c>
      <c r="M26" s="45" t="str">
        <f t="shared" si="3"/>
        <v/>
      </c>
      <c r="N26" s="46" t="str">
        <f t="shared" si="5"/>
        <v/>
      </c>
      <c r="P26" s="47" t="s">
        <v>149</v>
      </c>
      <c r="Q26" s="45">
        <f ca="1">RANDBETWEEN(1,20)</f>
        <v>9</v>
      </c>
    </row>
    <row r="27" spans="1:22">
      <c r="A27" s="39"/>
      <c r="B27" s="39"/>
      <c r="C27" s="40"/>
      <c r="D27" s="41"/>
      <c r="E27" s="42"/>
      <c r="F27" s="42"/>
      <c r="G27" s="43"/>
      <c r="H27" s="44" t="str">
        <f t="shared" si="0"/>
        <v/>
      </c>
      <c r="I27" s="40"/>
      <c r="J27" s="45" t="str">
        <f t="shared" si="1"/>
        <v/>
      </c>
      <c r="K27" s="45" t="str">
        <f t="shared" si="4"/>
        <v/>
      </c>
      <c r="L27" s="45" t="str">
        <f t="shared" si="2"/>
        <v/>
      </c>
      <c r="M27" s="45" t="str">
        <f t="shared" si="3"/>
        <v/>
      </c>
      <c r="N27" s="46" t="str">
        <f t="shared" si="5"/>
        <v/>
      </c>
      <c r="P27" s="47" t="s">
        <v>155</v>
      </c>
      <c r="Q27" s="45">
        <f ca="1">RANDBETWEEN(1,100)</f>
        <v>21</v>
      </c>
    </row>
    <row r="28" spans="1:22">
      <c r="A28" s="39"/>
      <c r="B28" s="39"/>
      <c r="C28" s="40"/>
      <c r="D28" s="41"/>
      <c r="E28" s="42"/>
      <c r="F28" s="42"/>
      <c r="G28" s="43"/>
      <c r="H28" s="44" t="str">
        <f t="shared" si="0"/>
        <v/>
      </c>
      <c r="I28" s="40"/>
      <c r="J28" s="45" t="str">
        <f t="shared" si="1"/>
        <v/>
      </c>
      <c r="K28" s="45" t="str">
        <f t="shared" si="4"/>
        <v/>
      </c>
      <c r="L28" s="45" t="str">
        <f t="shared" si="2"/>
        <v/>
      </c>
      <c r="M28" s="45" t="str">
        <f t="shared" si="3"/>
        <v/>
      </c>
      <c r="N28" s="46" t="str">
        <f t="shared" si="5"/>
        <v/>
      </c>
    </row>
    <row r="29" spans="1:22">
      <c r="A29" s="39"/>
      <c r="B29" s="39"/>
      <c r="C29" s="40"/>
      <c r="D29" s="41"/>
      <c r="E29" s="42"/>
      <c r="F29" s="42"/>
      <c r="G29" s="43"/>
      <c r="H29" s="44" t="str">
        <f t="shared" si="0"/>
        <v/>
      </c>
      <c r="I29" s="40"/>
      <c r="J29" s="45" t="str">
        <f t="shared" si="1"/>
        <v/>
      </c>
      <c r="K29" s="45" t="str">
        <f t="shared" si="4"/>
        <v/>
      </c>
      <c r="L29" s="45" t="str">
        <f t="shared" si="2"/>
        <v/>
      </c>
      <c r="M29" s="45" t="str">
        <f t="shared" si="3"/>
        <v/>
      </c>
      <c r="N29" s="46" t="str">
        <f t="shared" si="5"/>
        <v/>
      </c>
      <c r="P29" s="94" t="s">
        <v>125</v>
      </c>
      <c r="Q29" s="94"/>
      <c r="R29" s="94"/>
      <c r="S29" s="94"/>
      <c r="T29" s="94"/>
      <c r="U29" s="94"/>
      <c r="V29" s="94"/>
    </row>
    <row r="30" spans="1:22">
      <c r="A30" s="39"/>
      <c r="B30" s="39"/>
      <c r="C30" s="40"/>
      <c r="D30" s="41"/>
      <c r="E30" s="42"/>
      <c r="F30" s="42"/>
      <c r="G30" s="43"/>
      <c r="H30" s="44" t="str">
        <f t="shared" si="0"/>
        <v/>
      </c>
      <c r="I30" s="40"/>
      <c r="J30" s="45" t="str">
        <f t="shared" si="1"/>
        <v/>
      </c>
      <c r="K30" s="45" t="str">
        <f t="shared" si="4"/>
        <v/>
      </c>
      <c r="L30" s="45" t="str">
        <f t="shared" si="2"/>
        <v/>
      </c>
      <c r="M30" s="45" t="str">
        <f t="shared" si="3"/>
        <v/>
      </c>
      <c r="N30" s="46" t="str">
        <f t="shared" si="5"/>
        <v/>
      </c>
      <c r="P30" s="53" t="s">
        <v>124</v>
      </c>
      <c r="Q30" s="54" t="s">
        <v>34</v>
      </c>
      <c r="R30" s="55"/>
      <c r="S30" s="55"/>
      <c r="T30" s="55"/>
      <c r="U30" s="55"/>
      <c r="V30" s="55"/>
    </row>
    <row r="31" spans="1:22">
      <c r="A31" s="39"/>
      <c r="B31" s="39"/>
      <c r="C31" s="40"/>
      <c r="D31" s="41"/>
      <c r="E31" s="42"/>
      <c r="F31" s="42"/>
      <c r="G31" s="43"/>
      <c r="H31" s="44" t="str">
        <f t="shared" si="0"/>
        <v/>
      </c>
      <c r="I31" s="40"/>
      <c r="J31" s="45" t="str">
        <f t="shared" si="1"/>
        <v/>
      </c>
      <c r="K31" s="45" t="str">
        <f t="shared" si="4"/>
        <v/>
      </c>
      <c r="L31" s="45" t="str">
        <f t="shared" si="2"/>
        <v/>
      </c>
      <c r="M31" s="45" t="str">
        <f t="shared" si="3"/>
        <v/>
      </c>
      <c r="N31" s="46" t="str">
        <f t="shared" si="5"/>
        <v/>
      </c>
      <c r="P31" s="48">
        <v>1</v>
      </c>
      <c r="Q31" s="56" t="s">
        <v>129</v>
      </c>
      <c r="R31" s="44"/>
      <c r="S31" s="44"/>
      <c r="T31" s="44"/>
      <c r="U31" s="44"/>
      <c r="V31" s="44"/>
    </row>
    <row r="32" spans="1:22">
      <c r="A32" s="39"/>
      <c r="B32" s="39"/>
      <c r="C32" s="40"/>
      <c r="D32" s="41"/>
      <c r="E32" s="42"/>
      <c r="F32" s="42"/>
      <c r="G32" s="43"/>
      <c r="H32" s="44" t="str">
        <f t="shared" si="0"/>
        <v/>
      </c>
      <c r="I32" s="40"/>
      <c r="J32" s="45" t="str">
        <f t="shared" si="1"/>
        <v/>
      </c>
      <c r="K32" s="45" t="str">
        <f t="shared" si="4"/>
        <v/>
      </c>
      <c r="L32" s="45" t="str">
        <f t="shared" si="2"/>
        <v/>
      </c>
      <c r="M32" s="45" t="str">
        <f t="shared" si="3"/>
        <v/>
      </c>
      <c r="N32" s="46" t="str">
        <f t="shared" si="5"/>
        <v/>
      </c>
      <c r="P32" s="48">
        <v>2</v>
      </c>
      <c r="Q32" s="56" t="s">
        <v>131</v>
      </c>
      <c r="R32" s="44"/>
      <c r="S32" s="44"/>
      <c r="T32" s="44"/>
      <c r="U32" s="44"/>
      <c r="V32" s="44"/>
    </row>
    <row r="33" spans="1:22">
      <c r="A33" s="39"/>
      <c r="B33" s="39"/>
      <c r="C33" s="40"/>
      <c r="D33" s="41"/>
      <c r="E33" s="42"/>
      <c r="F33" s="42"/>
      <c r="G33" s="43"/>
      <c r="H33" s="44" t="str">
        <f t="shared" si="0"/>
        <v/>
      </c>
      <c r="I33" s="40"/>
      <c r="J33" s="45" t="str">
        <f t="shared" si="1"/>
        <v/>
      </c>
      <c r="K33" s="45" t="str">
        <f t="shared" si="4"/>
        <v/>
      </c>
      <c r="L33" s="45" t="str">
        <f t="shared" si="2"/>
        <v/>
      </c>
      <c r="M33" s="45" t="str">
        <f t="shared" si="3"/>
        <v/>
      </c>
      <c r="N33" s="46" t="str">
        <f t="shared" si="5"/>
        <v/>
      </c>
      <c r="P33" s="48">
        <v>3</v>
      </c>
      <c r="Q33" s="56" t="s">
        <v>130</v>
      </c>
      <c r="R33" s="44"/>
      <c r="S33" s="44"/>
      <c r="T33" s="44"/>
      <c r="U33" s="44"/>
      <c r="V33" s="44"/>
    </row>
    <row r="34" spans="1:22">
      <c r="A34" s="39"/>
      <c r="B34" s="39"/>
      <c r="C34" s="40"/>
      <c r="D34" s="41"/>
      <c r="E34" s="42"/>
      <c r="F34" s="42"/>
      <c r="G34" s="43"/>
      <c r="H34" s="44" t="str">
        <f t="shared" si="0"/>
        <v/>
      </c>
      <c r="I34" s="40"/>
      <c r="J34" s="45" t="str">
        <f t="shared" si="1"/>
        <v/>
      </c>
      <c r="K34" s="45" t="str">
        <f t="shared" si="4"/>
        <v/>
      </c>
      <c r="L34" s="45" t="str">
        <f t="shared" si="2"/>
        <v/>
      </c>
      <c r="M34" s="45" t="str">
        <f t="shared" si="3"/>
        <v/>
      </c>
      <c r="N34" s="46" t="str">
        <f t="shared" si="5"/>
        <v/>
      </c>
      <c r="P34" s="48">
        <v>4</v>
      </c>
      <c r="Q34" s="56" t="s">
        <v>128</v>
      </c>
      <c r="R34" s="44"/>
      <c r="S34" s="44"/>
      <c r="T34" s="44"/>
      <c r="U34" s="44"/>
      <c r="V34" s="44"/>
    </row>
    <row r="35" spans="1:22">
      <c r="A35" s="39"/>
      <c r="B35" s="39"/>
      <c r="C35" s="40"/>
      <c r="D35" s="41"/>
      <c r="E35" s="42"/>
      <c r="F35" s="42"/>
      <c r="G35" s="43"/>
      <c r="H35" s="44" t="str">
        <f t="shared" si="0"/>
        <v/>
      </c>
      <c r="I35" s="40"/>
      <c r="J35" s="45" t="str">
        <f t="shared" si="1"/>
        <v/>
      </c>
      <c r="K35" s="45" t="str">
        <f t="shared" si="4"/>
        <v/>
      </c>
      <c r="L35" s="45" t="str">
        <f t="shared" si="2"/>
        <v/>
      </c>
      <c r="M35" s="45" t="str">
        <f t="shared" si="3"/>
        <v/>
      </c>
      <c r="N35" s="46" t="str">
        <f t="shared" si="5"/>
        <v/>
      </c>
      <c r="P35" s="48">
        <v>5</v>
      </c>
      <c r="Q35" s="56" t="s">
        <v>126</v>
      </c>
      <c r="R35" s="44"/>
      <c r="S35" s="44"/>
      <c r="T35" s="44"/>
      <c r="U35" s="44"/>
      <c r="V35" s="44"/>
    </row>
    <row r="36" spans="1:22">
      <c r="A36" s="39"/>
      <c r="B36" s="39"/>
      <c r="C36" s="40"/>
      <c r="D36" s="41"/>
      <c r="E36" s="42"/>
      <c r="F36" s="42"/>
      <c r="G36" s="43"/>
      <c r="H36" s="44" t="str">
        <f t="shared" si="0"/>
        <v/>
      </c>
      <c r="I36" s="40"/>
      <c r="J36" s="45" t="str">
        <f t="shared" si="1"/>
        <v/>
      </c>
      <c r="K36" s="45" t="str">
        <f t="shared" si="4"/>
        <v/>
      </c>
      <c r="L36" s="45" t="str">
        <f t="shared" si="2"/>
        <v/>
      </c>
      <c r="M36" s="45" t="str">
        <f t="shared" si="3"/>
        <v/>
      </c>
      <c r="N36" s="46" t="str">
        <f t="shared" si="5"/>
        <v/>
      </c>
      <c r="P36" s="48">
        <v>6</v>
      </c>
      <c r="Q36" s="56" t="s">
        <v>126</v>
      </c>
      <c r="R36" s="44"/>
      <c r="S36" s="44"/>
      <c r="T36" s="44"/>
      <c r="U36" s="44"/>
      <c r="V36" s="44"/>
    </row>
    <row r="37" spans="1:22">
      <c r="A37" s="39"/>
      <c r="B37" s="39"/>
      <c r="C37" s="40"/>
      <c r="D37" s="41"/>
      <c r="E37" s="42"/>
      <c r="F37" s="42"/>
      <c r="G37" s="43"/>
      <c r="H37" s="44" t="str">
        <f t="shared" si="0"/>
        <v/>
      </c>
      <c r="I37" s="40"/>
      <c r="J37" s="45" t="str">
        <f t="shared" si="1"/>
        <v/>
      </c>
      <c r="K37" s="45" t="str">
        <f t="shared" si="4"/>
        <v/>
      </c>
      <c r="L37" s="45" t="str">
        <f t="shared" si="2"/>
        <v/>
      </c>
      <c r="M37" s="45" t="str">
        <f t="shared" si="3"/>
        <v/>
      </c>
      <c r="N37" s="46" t="str">
        <f t="shared" si="5"/>
        <v/>
      </c>
      <c r="P37" s="48">
        <v>7</v>
      </c>
      <c r="Q37" s="56" t="s">
        <v>127</v>
      </c>
      <c r="R37" s="44"/>
      <c r="S37" s="44"/>
      <c r="T37" s="44"/>
      <c r="U37" s="44"/>
      <c r="V37" s="44"/>
    </row>
    <row r="38" spans="1:22">
      <c r="A38" s="39"/>
      <c r="B38" s="39"/>
      <c r="C38" s="40"/>
      <c r="D38" s="41"/>
      <c r="E38" s="42"/>
      <c r="F38" s="42"/>
      <c r="G38" s="43"/>
      <c r="H38" s="44" t="str">
        <f t="shared" si="0"/>
        <v/>
      </c>
      <c r="I38" s="40"/>
      <c r="J38" s="45" t="str">
        <f t="shared" si="1"/>
        <v/>
      </c>
      <c r="K38" s="45" t="str">
        <f t="shared" si="4"/>
        <v/>
      </c>
      <c r="L38" s="45" t="str">
        <f t="shared" si="2"/>
        <v/>
      </c>
      <c r="M38" s="45" t="str">
        <f t="shared" si="3"/>
        <v/>
      </c>
      <c r="N38" s="46" t="str">
        <f t="shared" si="5"/>
        <v/>
      </c>
      <c r="P38" s="48">
        <v>8</v>
      </c>
      <c r="Q38" s="56" t="s">
        <v>132</v>
      </c>
      <c r="R38" s="44"/>
      <c r="S38" s="44"/>
      <c r="T38" s="44"/>
      <c r="U38" s="44"/>
      <c r="V38" s="44"/>
    </row>
    <row r="39" spans="1:22">
      <c r="A39" s="39"/>
      <c r="B39" s="39"/>
      <c r="C39" s="40"/>
      <c r="D39" s="41"/>
      <c r="E39" s="42"/>
      <c r="F39" s="42"/>
      <c r="G39" s="43"/>
      <c r="H39" s="44" t="str">
        <f t="shared" si="0"/>
        <v/>
      </c>
      <c r="I39" s="40"/>
      <c r="J39" s="45" t="str">
        <f t="shared" si="1"/>
        <v/>
      </c>
      <c r="K39" s="45" t="str">
        <f t="shared" si="4"/>
        <v/>
      </c>
      <c r="L39" s="45" t="str">
        <f t="shared" si="2"/>
        <v/>
      </c>
      <c r="M39" s="45" t="str">
        <f t="shared" si="3"/>
        <v/>
      </c>
      <c r="N39" s="46" t="str">
        <f t="shared" si="5"/>
        <v/>
      </c>
      <c r="P39" s="48">
        <v>9</v>
      </c>
      <c r="Q39" s="56" t="s">
        <v>133</v>
      </c>
      <c r="R39" s="44"/>
      <c r="S39" s="44"/>
      <c r="T39" s="44"/>
      <c r="U39" s="44"/>
      <c r="V39" s="44"/>
    </row>
    <row r="40" spans="1:22">
      <c r="A40" s="39"/>
      <c r="B40" s="39"/>
      <c r="C40" s="40"/>
      <c r="D40" s="41"/>
      <c r="E40" s="42"/>
      <c r="F40" s="42"/>
      <c r="G40" s="43"/>
      <c r="H40" s="44" t="str">
        <f t="shared" si="0"/>
        <v/>
      </c>
      <c r="I40" s="40"/>
      <c r="J40" s="45" t="str">
        <f t="shared" si="1"/>
        <v/>
      </c>
      <c r="K40" s="45" t="str">
        <f t="shared" si="4"/>
        <v/>
      </c>
      <c r="L40" s="45" t="str">
        <f t="shared" si="2"/>
        <v/>
      </c>
      <c r="M40" s="45" t="str">
        <f t="shared" si="3"/>
        <v/>
      </c>
      <c r="N40" s="46" t="str">
        <f t="shared" si="5"/>
        <v/>
      </c>
      <c r="P40" s="48">
        <v>10</v>
      </c>
      <c r="Q40" s="56" t="s">
        <v>134</v>
      </c>
      <c r="R40" s="44"/>
      <c r="S40" s="44"/>
      <c r="T40" s="44"/>
      <c r="U40" s="44"/>
      <c r="V40" s="44"/>
    </row>
    <row r="41" spans="1:22">
      <c r="A41" s="39"/>
      <c r="B41" s="39"/>
      <c r="C41" s="40"/>
      <c r="D41" s="41"/>
      <c r="E41" s="42"/>
      <c r="F41" s="42"/>
      <c r="G41" s="43"/>
      <c r="H41" s="44" t="str">
        <f t="shared" si="0"/>
        <v/>
      </c>
      <c r="I41" s="40"/>
      <c r="J41" s="45" t="str">
        <f t="shared" si="1"/>
        <v/>
      </c>
      <c r="K41" s="45" t="str">
        <f t="shared" si="4"/>
        <v/>
      </c>
      <c r="L41" s="45" t="str">
        <f t="shared" si="2"/>
        <v/>
      </c>
      <c r="M41" s="45" t="str">
        <f t="shared" si="3"/>
        <v/>
      </c>
      <c r="N41" s="46" t="str">
        <f t="shared" si="5"/>
        <v/>
      </c>
      <c r="P41" s="48"/>
      <c r="Q41" s="56"/>
      <c r="R41" s="44"/>
      <c r="S41" s="44"/>
      <c r="T41" s="44"/>
      <c r="U41" s="44"/>
      <c r="V41" s="44"/>
    </row>
    <row r="42" spans="1:22">
      <c r="A42" s="39"/>
      <c r="B42" s="39"/>
      <c r="C42" s="40"/>
      <c r="D42" s="41"/>
      <c r="E42" s="42"/>
      <c r="F42" s="42"/>
      <c r="G42" s="43"/>
      <c r="H42" s="44" t="str">
        <f t="shared" si="0"/>
        <v/>
      </c>
      <c r="I42" s="40"/>
      <c r="J42" s="45" t="str">
        <f t="shared" si="1"/>
        <v/>
      </c>
      <c r="K42" s="45" t="str">
        <f t="shared" si="4"/>
        <v/>
      </c>
      <c r="L42" s="45" t="str">
        <f t="shared" si="2"/>
        <v/>
      </c>
      <c r="M42" s="45" t="str">
        <f t="shared" si="3"/>
        <v/>
      </c>
      <c r="N42" s="46" t="str">
        <f t="shared" si="5"/>
        <v/>
      </c>
      <c r="P42" s="57" t="s">
        <v>135</v>
      </c>
      <c r="Q42" s="58"/>
      <c r="R42" s="44"/>
      <c r="S42" s="44"/>
      <c r="T42" s="44"/>
      <c r="U42" s="44"/>
      <c r="V42" s="44"/>
    </row>
    <row r="43" spans="1:22">
      <c r="A43" s="39"/>
      <c r="B43" s="39"/>
      <c r="C43" s="40"/>
      <c r="D43" s="41"/>
      <c r="E43" s="42"/>
      <c r="F43" s="42"/>
      <c r="G43" s="43"/>
      <c r="H43" s="44" t="str">
        <f t="shared" si="0"/>
        <v/>
      </c>
      <c r="I43" s="40"/>
      <c r="J43" s="45" t="str">
        <f t="shared" si="1"/>
        <v/>
      </c>
      <c r="K43" s="45" t="str">
        <f t="shared" si="4"/>
        <v/>
      </c>
      <c r="L43" s="45" t="str">
        <f t="shared" si="2"/>
        <v/>
      </c>
      <c r="M43" s="45" t="str">
        <f t="shared" si="3"/>
        <v/>
      </c>
      <c r="N43" s="46" t="str">
        <f t="shared" si="5"/>
        <v/>
      </c>
      <c r="P43" s="48">
        <v>-2</v>
      </c>
      <c r="Q43" s="59" t="s">
        <v>136</v>
      </c>
      <c r="R43" s="44"/>
      <c r="S43" s="44"/>
      <c r="T43" s="44"/>
      <c r="U43" s="44"/>
      <c r="V43" s="44"/>
    </row>
    <row r="44" spans="1:22">
      <c r="A44" s="39"/>
      <c r="B44" s="39"/>
      <c r="C44" s="40"/>
      <c r="D44" s="41"/>
      <c r="E44" s="42"/>
      <c r="F44" s="42"/>
      <c r="G44" s="43"/>
      <c r="H44" s="44" t="str">
        <f t="shared" si="0"/>
        <v/>
      </c>
      <c r="I44" s="40"/>
      <c r="J44" s="45" t="str">
        <f t="shared" si="1"/>
        <v/>
      </c>
      <c r="K44" s="45" t="str">
        <f t="shared" si="4"/>
        <v/>
      </c>
      <c r="L44" s="45" t="str">
        <f t="shared" si="2"/>
        <v/>
      </c>
      <c r="M44" s="45" t="str">
        <f t="shared" si="3"/>
        <v/>
      </c>
      <c r="N44" s="46" t="str">
        <f t="shared" si="5"/>
        <v/>
      </c>
      <c r="P44" s="48">
        <v>-1</v>
      </c>
      <c r="Q44" s="59" t="s">
        <v>137</v>
      </c>
      <c r="R44" s="44"/>
      <c r="S44" s="44"/>
      <c r="T44" s="44"/>
      <c r="U44" s="44"/>
      <c r="V44" s="44"/>
    </row>
    <row r="45" spans="1:22">
      <c r="A45" s="39"/>
      <c r="B45" s="39"/>
      <c r="C45" s="40"/>
      <c r="D45" s="41"/>
      <c r="E45" s="42"/>
      <c r="F45" s="42"/>
      <c r="G45" s="43"/>
      <c r="H45" s="44" t="str">
        <f t="shared" si="0"/>
        <v/>
      </c>
      <c r="I45" s="40"/>
      <c r="J45" s="45" t="str">
        <f t="shared" si="1"/>
        <v/>
      </c>
      <c r="K45" s="45" t="str">
        <f t="shared" si="4"/>
        <v/>
      </c>
      <c r="L45" s="45" t="str">
        <f t="shared" si="2"/>
        <v/>
      </c>
      <c r="M45" s="45" t="str">
        <f t="shared" si="3"/>
        <v/>
      </c>
      <c r="N45" s="46" t="str">
        <f t="shared" si="5"/>
        <v/>
      </c>
      <c r="P45" s="48">
        <v>-1</v>
      </c>
      <c r="Q45" s="59" t="s">
        <v>138</v>
      </c>
      <c r="R45" s="44"/>
      <c r="S45" s="44"/>
      <c r="T45" s="44"/>
      <c r="U45" s="44"/>
      <c r="V45" s="44"/>
    </row>
    <row r="46" spans="1:22">
      <c r="A46" s="39"/>
      <c r="B46" s="39"/>
      <c r="C46" s="40"/>
      <c r="D46" s="41"/>
      <c r="E46" s="42"/>
      <c r="F46" s="42"/>
      <c r="G46" s="43"/>
      <c r="H46" s="44" t="str">
        <f t="shared" si="0"/>
        <v/>
      </c>
      <c r="I46" s="40"/>
      <c r="J46" s="45" t="str">
        <f t="shared" si="1"/>
        <v/>
      </c>
      <c r="K46" s="45" t="str">
        <f t="shared" si="4"/>
        <v/>
      </c>
      <c r="L46" s="45" t="str">
        <f t="shared" si="2"/>
        <v/>
      </c>
      <c r="M46" s="45" t="str">
        <f t="shared" si="3"/>
        <v/>
      </c>
      <c r="N46" s="46" t="str">
        <f t="shared" si="5"/>
        <v/>
      </c>
      <c r="P46" s="48">
        <v>-1</v>
      </c>
      <c r="Q46" s="59" t="s">
        <v>141</v>
      </c>
      <c r="R46" s="44"/>
      <c r="S46" s="44"/>
      <c r="T46" s="44"/>
      <c r="U46" s="44"/>
      <c r="V46" s="44"/>
    </row>
    <row r="47" spans="1:22">
      <c r="A47" s="39"/>
      <c r="B47" s="39"/>
      <c r="C47" s="40"/>
      <c r="D47" s="41"/>
      <c r="E47" s="42"/>
      <c r="F47" s="42"/>
      <c r="G47" s="43"/>
      <c r="H47" s="44" t="str">
        <f t="shared" si="0"/>
        <v/>
      </c>
      <c r="I47" s="40"/>
      <c r="J47" s="45" t="str">
        <f t="shared" si="1"/>
        <v/>
      </c>
      <c r="K47" s="45" t="str">
        <f t="shared" si="4"/>
        <v/>
      </c>
      <c r="L47" s="45" t="str">
        <f t="shared" si="2"/>
        <v/>
      </c>
      <c r="M47" s="45" t="str">
        <f t="shared" si="3"/>
        <v/>
      </c>
      <c r="N47" s="46" t="str">
        <f t="shared" si="5"/>
        <v/>
      </c>
      <c r="P47" s="48">
        <v>0</v>
      </c>
      <c r="Q47" s="59" t="s">
        <v>139</v>
      </c>
      <c r="R47" s="44"/>
      <c r="S47" s="44"/>
      <c r="T47" s="44"/>
      <c r="U47" s="44"/>
      <c r="V47" s="44"/>
    </row>
    <row r="48" spans="1:22">
      <c r="A48" s="39"/>
      <c r="B48" s="39"/>
      <c r="C48" s="40"/>
      <c r="D48" s="41"/>
      <c r="E48" s="42"/>
      <c r="F48" s="42"/>
      <c r="G48" s="43"/>
      <c r="H48" s="44" t="str">
        <f t="shared" si="0"/>
        <v/>
      </c>
      <c r="I48" s="40"/>
      <c r="J48" s="45" t="str">
        <f t="shared" si="1"/>
        <v/>
      </c>
      <c r="K48" s="45" t="str">
        <f t="shared" si="4"/>
        <v/>
      </c>
      <c r="L48" s="45" t="str">
        <f t="shared" si="2"/>
        <v/>
      </c>
      <c r="M48" s="45" t="str">
        <f t="shared" si="3"/>
        <v/>
      </c>
      <c r="N48" s="46" t="str">
        <f t="shared" si="5"/>
        <v/>
      </c>
      <c r="P48" s="48">
        <v>1</v>
      </c>
      <c r="Q48" s="59" t="s">
        <v>140</v>
      </c>
      <c r="R48" s="44"/>
      <c r="S48" s="44"/>
      <c r="T48" s="44"/>
      <c r="U48" s="44"/>
      <c r="V48" s="44"/>
    </row>
    <row r="49" spans="1:22">
      <c r="A49" s="39"/>
      <c r="B49" s="39"/>
      <c r="C49" s="40"/>
      <c r="D49" s="41"/>
      <c r="E49" s="42"/>
      <c r="F49" s="42"/>
      <c r="G49" s="43"/>
      <c r="H49" s="44" t="str">
        <f t="shared" si="0"/>
        <v/>
      </c>
      <c r="I49" s="40"/>
      <c r="J49" s="45" t="str">
        <f t="shared" si="1"/>
        <v/>
      </c>
      <c r="K49" s="45" t="str">
        <f t="shared" si="4"/>
        <v/>
      </c>
      <c r="L49" s="45" t="str">
        <f t="shared" si="2"/>
        <v/>
      </c>
      <c r="M49" s="45" t="str">
        <f t="shared" si="3"/>
        <v/>
      </c>
      <c r="N49" s="46" t="str">
        <f t="shared" si="5"/>
        <v/>
      </c>
      <c r="P49" s="48">
        <v>1</v>
      </c>
      <c r="Q49" s="59" t="s">
        <v>142</v>
      </c>
      <c r="R49" s="44"/>
      <c r="S49" s="44"/>
      <c r="T49" s="44"/>
      <c r="U49" s="44"/>
      <c r="V49" s="44"/>
    </row>
    <row r="50" spans="1:22">
      <c r="A50" s="39"/>
      <c r="B50" s="39"/>
      <c r="C50" s="40"/>
      <c r="D50" s="41"/>
      <c r="E50" s="42"/>
      <c r="F50" s="42"/>
      <c r="G50" s="43"/>
      <c r="H50" s="44" t="str">
        <f t="shared" si="0"/>
        <v/>
      </c>
      <c r="I50" s="40"/>
      <c r="J50" s="45" t="str">
        <f t="shared" si="1"/>
        <v/>
      </c>
      <c r="K50" s="45" t="str">
        <f t="shared" si="4"/>
        <v/>
      </c>
      <c r="L50" s="45" t="str">
        <f t="shared" si="2"/>
        <v/>
      </c>
      <c r="M50" s="45" t="str">
        <f t="shared" si="3"/>
        <v/>
      </c>
      <c r="N50" s="46" t="str">
        <f t="shared" si="5"/>
        <v/>
      </c>
      <c r="P50" s="48">
        <v>1</v>
      </c>
      <c r="Q50" s="59" t="s">
        <v>143</v>
      </c>
      <c r="R50" s="44"/>
      <c r="S50" s="44"/>
      <c r="T50" s="44"/>
      <c r="U50" s="44"/>
      <c r="V50" s="44"/>
    </row>
    <row r="51" spans="1:22">
      <c r="A51" s="39"/>
      <c r="B51" s="39"/>
      <c r="C51" s="40"/>
      <c r="D51" s="41"/>
      <c r="E51" s="42"/>
      <c r="F51" s="42"/>
      <c r="G51" s="43"/>
      <c r="H51" s="44" t="str">
        <f t="shared" si="0"/>
        <v/>
      </c>
      <c r="I51" s="40"/>
      <c r="J51" s="45" t="str">
        <f t="shared" si="1"/>
        <v/>
      </c>
      <c r="K51" s="45" t="str">
        <f t="shared" si="4"/>
        <v/>
      </c>
      <c r="L51" s="45" t="str">
        <f t="shared" si="2"/>
        <v/>
      </c>
      <c r="M51" s="45" t="str">
        <f t="shared" si="3"/>
        <v/>
      </c>
      <c r="N51" s="46" t="str">
        <f t="shared" si="5"/>
        <v/>
      </c>
      <c r="P51" s="48">
        <v>1</v>
      </c>
      <c r="Q51" s="59" t="s">
        <v>144</v>
      </c>
      <c r="R51" s="44"/>
      <c r="S51" s="44"/>
      <c r="T51" s="44"/>
      <c r="U51" s="44"/>
      <c r="V51" s="44"/>
    </row>
    <row r="52" spans="1:22">
      <c r="A52" s="39"/>
      <c r="B52" s="39"/>
      <c r="C52" s="40"/>
      <c r="D52" s="41"/>
      <c r="E52" s="42"/>
      <c r="F52" s="42"/>
      <c r="G52" s="43"/>
      <c r="H52" s="44" t="str">
        <f t="shared" si="0"/>
        <v/>
      </c>
      <c r="I52" s="40"/>
      <c r="J52" s="45" t="str">
        <f t="shared" si="1"/>
        <v/>
      </c>
      <c r="K52" s="45" t="str">
        <f t="shared" si="4"/>
        <v/>
      </c>
      <c r="L52" s="45" t="str">
        <f t="shared" si="2"/>
        <v/>
      </c>
      <c r="M52" s="45" t="str">
        <f t="shared" si="3"/>
        <v/>
      </c>
      <c r="N52" s="46" t="str">
        <f t="shared" si="5"/>
        <v/>
      </c>
      <c r="P52" s="48">
        <v>2</v>
      </c>
      <c r="Q52" s="59" t="s">
        <v>145</v>
      </c>
      <c r="R52" s="44"/>
      <c r="S52" s="44"/>
      <c r="T52" s="44"/>
      <c r="U52" s="44"/>
      <c r="V52" s="44"/>
    </row>
    <row r="53" spans="1:22">
      <c r="A53" s="39"/>
      <c r="B53" s="39"/>
      <c r="C53" s="40"/>
      <c r="D53" s="41"/>
      <c r="E53" s="42"/>
      <c r="F53" s="42"/>
      <c r="G53" s="43"/>
      <c r="H53" s="44" t="str">
        <f t="shared" si="0"/>
        <v/>
      </c>
      <c r="I53" s="40"/>
      <c r="J53" s="45" t="str">
        <f t="shared" si="1"/>
        <v/>
      </c>
      <c r="K53" s="45" t="str">
        <f t="shared" si="4"/>
        <v/>
      </c>
      <c r="L53" s="45" t="str">
        <f t="shared" si="2"/>
        <v/>
      </c>
      <c r="M53" s="45" t="str">
        <f t="shared" si="3"/>
        <v/>
      </c>
      <c r="N53" s="46" t="str">
        <f t="shared" si="5"/>
        <v/>
      </c>
    </row>
    <row r="54" spans="1:22">
      <c r="A54" s="39"/>
      <c r="B54" s="39"/>
      <c r="C54" s="40"/>
      <c r="D54" s="41"/>
      <c r="E54" s="42"/>
      <c r="F54" s="42"/>
      <c r="G54" s="43"/>
      <c r="H54" s="44" t="str">
        <f t="shared" si="0"/>
        <v/>
      </c>
      <c r="I54" s="40"/>
      <c r="J54" s="45" t="str">
        <f t="shared" si="1"/>
        <v/>
      </c>
      <c r="K54" s="45" t="str">
        <f t="shared" si="4"/>
        <v/>
      </c>
      <c r="L54" s="45" t="str">
        <f t="shared" si="2"/>
        <v/>
      </c>
      <c r="M54" s="45" t="str">
        <f t="shared" si="3"/>
        <v/>
      </c>
      <c r="N54" s="46" t="str">
        <f t="shared" si="5"/>
        <v/>
      </c>
    </row>
    <row r="55" spans="1:22">
      <c r="A55" s="39"/>
      <c r="B55" s="39"/>
      <c r="C55" s="40"/>
      <c r="D55" s="41"/>
      <c r="E55" s="42"/>
      <c r="F55" s="42"/>
      <c r="G55" s="43"/>
      <c r="H55" s="44" t="str">
        <f t="shared" si="0"/>
        <v/>
      </c>
      <c r="I55" s="40"/>
      <c r="J55" s="45" t="str">
        <f t="shared" si="1"/>
        <v/>
      </c>
      <c r="K55" s="45" t="str">
        <f t="shared" si="4"/>
        <v/>
      </c>
      <c r="L55" s="45" t="str">
        <f t="shared" si="2"/>
        <v/>
      </c>
      <c r="M55" s="45" t="str">
        <f t="shared" si="3"/>
        <v/>
      </c>
      <c r="N55" s="46" t="str">
        <f t="shared" si="5"/>
        <v/>
      </c>
    </row>
    <row r="56" spans="1:22">
      <c r="A56" s="39"/>
      <c r="B56" s="39"/>
      <c r="C56" s="40"/>
      <c r="D56" s="41"/>
      <c r="E56" s="42"/>
      <c r="F56" s="42"/>
      <c r="G56" s="43"/>
      <c r="H56" s="44" t="str">
        <f t="shared" si="0"/>
        <v/>
      </c>
      <c r="I56" s="40"/>
      <c r="J56" s="45" t="str">
        <f t="shared" si="1"/>
        <v/>
      </c>
      <c r="K56" s="45" t="str">
        <f t="shared" si="4"/>
        <v/>
      </c>
      <c r="L56" s="45" t="str">
        <f t="shared" si="2"/>
        <v/>
      </c>
      <c r="M56" s="45" t="str">
        <f t="shared" si="3"/>
        <v/>
      </c>
      <c r="N56" s="46" t="str">
        <f t="shared" si="5"/>
        <v/>
      </c>
    </row>
    <row r="57" spans="1:22">
      <c r="A57" s="39"/>
      <c r="B57" s="39"/>
      <c r="C57" s="40"/>
      <c r="D57" s="41"/>
      <c r="E57" s="42"/>
      <c r="F57" s="42"/>
      <c r="G57" s="43"/>
      <c r="H57" s="44" t="str">
        <f t="shared" si="0"/>
        <v/>
      </c>
      <c r="I57" s="40"/>
      <c r="J57" s="45" t="str">
        <f t="shared" si="1"/>
        <v/>
      </c>
      <c r="K57" s="45" t="str">
        <f t="shared" si="4"/>
        <v/>
      </c>
      <c r="L57" s="45" t="str">
        <f t="shared" si="2"/>
        <v/>
      </c>
      <c r="M57" s="45" t="str">
        <f t="shared" si="3"/>
        <v/>
      </c>
      <c r="N57" s="46" t="str">
        <f t="shared" si="5"/>
        <v/>
      </c>
    </row>
    <row r="58" spans="1:22">
      <c r="A58" s="39"/>
      <c r="B58" s="39"/>
      <c r="C58" s="40"/>
      <c r="D58" s="41"/>
      <c r="E58" s="42"/>
      <c r="F58" s="42"/>
      <c r="G58" s="43"/>
      <c r="H58" s="44" t="str">
        <f t="shared" si="0"/>
        <v/>
      </c>
      <c r="I58" s="40"/>
      <c r="J58" s="45" t="str">
        <f t="shared" si="1"/>
        <v/>
      </c>
      <c r="K58" s="45" t="str">
        <f t="shared" si="4"/>
        <v/>
      </c>
      <c r="L58" s="45" t="str">
        <f t="shared" si="2"/>
        <v/>
      </c>
      <c r="M58" s="45" t="str">
        <f t="shared" si="3"/>
        <v/>
      </c>
      <c r="N58" s="46" t="str">
        <f t="shared" si="5"/>
        <v/>
      </c>
    </row>
    <row r="59" spans="1:22">
      <c r="A59" s="39"/>
      <c r="B59" s="39"/>
      <c r="C59" s="40"/>
      <c r="D59" s="41"/>
      <c r="E59" s="42"/>
      <c r="F59" s="42"/>
      <c r="G59" s="43"/>
      <c r="H59" s="44" t="str">
        <f t="shared" si="0"/>
        <v/>
      </c>
      <c r="I59" s="40"/>
      <c r="J59" s="45" t="str">
        <f t="shared" si="1"/>
        <v/>
      </c>
      <c r="K59" s="45" t="str">
        <f t="shared" si="4"/>
        <v/>
      </c>
      <c r="L59" s="45" t="str">
        <f t="shared" si="2"/>
        <v/>
      </c>
      <c r="M59" s="45" t="str">
        <f t="shared" si="3"/>
        <v/>
      </c>
      <c r="N59" s="46" t="str">
        <f t="shared" si="5"/>
        <v/>
      </c>
    </row>
    <row r="60" spans="1:22">
      <c r="A60" s="39"/>
      <c r="B60" s="39"/>
      <c r="C60" s="40"/>
      <c r="D60" s="41"/>
      <c r="E60" s="42"/>
      <c r="F60" s="42"/>
      <c r="G60" s="43"/>
      <c r="H60" s="44" t="str">
        <f t="shared" si="0"/>
        <v/>
      </c>
      <c r="I60" s="40"/>
      <c r="J60" s="45" t="str">
        <f t="shared" si="1"/>
        <v/>
      </c>
      <c r="K60" s="45" t="str">
        <f t="shared" si="4"/>
        <v/>
      </c>
      <c r="L60" s="45" t="str">
        <f t="shared" si="2"/>
        <v/>
      </c>
      <c r="M60" s="45" t="str">
        <f t="shared" si="3"/>
        <v/>
      </c>
      <c r="N60" s="46" t="str">
        <f t="shared" si="5"/>
        <v/>
      </c>
    </row>
    <row r="61" spans="1:22">
      <c r="A61" s="39"/>
      <c r="B61" s="39"/>
      <c r="C61" s="40"/>
      <c r="D61" s="41"/>
      <c r="E61" s="42"/>
      <c r="F61" s="42"/>
      <c r="G61" s="43"/>
      <c r="H61" s="44" t="str">
        <f t="shared" si="0"/>
        <v/>
      </c>
      <c r="I61" s="40"/>
      <c r="J61" s="45" t="str">
        <f t="shared" si="1"/>
        <v/>
      </c>
      <c r="K61" s="45" t="str">
        <f t="shared" si="4"/>
        <v/>
      </c>
      <c r="L61" s="45" t="str">
        <f t="shared" si="2"/>
        <v/>
      </c>
      <c r="M61" s="45" t="str">
        <f t="shared" si="3"/>
        <v/>
      </c>
      <c r="N61" s="46" t="str">
        <f t="shared" si="5"/>
        <v/>
      </c>
    </row>
    <row r="62" spans="1:22">
      <c r="A62" s="39"/>
      <c r="B62" s="39"/>
      <c r="C62" s="40"/>
      <c r="D62" s="41"/>
      <c r="E62" s="42"/>
      <c r="F62" s="42"/>
      <c r="G62" s="43"/>
      <c r="H62" s="44" t="str">
        <f t="shared" si="0"/>
        <v/>
      </c>
      <c r="I62" s="40"/>
      <c r="J62" s="45" t="str">
        <f t="shared" si="1"/>
        <v/>
      </c>
      <c r="K62" s="45" t="str">
        <f t="shared" si="4"/>
        <v/>
      </c>
      <c r="L62" s="45" t="str">
        <f t="shared" si="2"/>
        <v/>
      </c>
      <c r="M62" s="45" t="str">
        <f t="shared" si="3"/>
        <v/>
      </c>
      <c r="N62" s="46" t="str">
        <f t="shared" si="5"/>
        <v/>
      </c>
    </row>
    <row r="63" spans="1:22">
      <c r="A63" s="39"/>
      <c r="B63" s="39"/>
      <c r="C63" s="40"/>
      <c r="D63" s="41"/>
      <c r="E63" s="42"/>
      <c r="F63" s="42"/>
      <c r="G63" s="43"/>
      <c r="H63" s="44" t="str">
        <f t="shared" si="0"/>
        <v/>
      </c>
      <c r="I63" s="40"/>
      <c r="J63" s="45" t="str">
        <f t="shared" si="1"/>
        <v/>
      </c>
      <c r="K63" s="45" t="str">
        <f t="shared" si="4"/>
        <v/>
      </c>
      <c r="L63" s="45" t="str">
        <f t="shared" si="2"/>
        <v/>
      </c>
      <c r="M63" s="45" t="str">
        <f t="shared" si="3"/>
        <v/>
      </c>
      <c r="N63" s="46" t="str">
        <f t="shared" si="5"/>
        <v/>
      </c>
    </row>
    <row r="64" spans="1:22" s="60" customFormat="1">
      <c r="A64" s="79"/>
      <c r="I64" s="80"/>
    </row>
    <row r="65" spans="1:1" ht="14.25">
      <c r="A65" s="23"/>
    </row>
  </sheetData>
  <mergeCells count="3">
    <mergeCell ref="A1:N1"/>
    <mergeCell ref="P3:Q3"/>
    <mergeCell ref="P29:V29"/>
  </mergeCells>
  <conditionalFormatting sqref="D4:G4">
    <cfRule type="expression" dxfId="359" priority="178">
      <formula>$D$4="Civil War"</formula>
    </cfRule>
    <cfRule type="expression" dxfId="358" priority="179">
      <formula>$D$4="Unrest"</formula>
    </cfRule>
    <cfRule type="expression" dxfId="357" priority="180">
      <formula>$D$4="Content"</formula>
    </cfRule>
  </conditionalFormatting>
  <conditionalFormatting sqref="D5:G5">
    <cfRule type="expression" dxfId="351" priority="175">
      <formula>$D$5="Content"</formula>
    </cfRule>
    <cfRule type="expression" dxfId="352" priority="176">
      <formula>$D$5="Unrest"</formula>
    </cfRule>
    <cfRule type="expression" dxfId="353" priority="177">
      <formula>$D$5="Civil War"</formula>
    </cfRule>
  </conditionalFormatting>
  <conditionalFormatting sqref="D6:G6">
    <cfRule type="expression" dxfId="347" priority="172">
      <formula>$D$6="Civil War"</formula>
    </cfRule>
    <cfRule type="expression" dxfId="346" priority="173">
      <formula>$D$6="Unrest"</formula>
    </cfRule>
    <cfRule type="expression" dxfId="345" priority="174">
      <formula>$D$6="Content"</formula>
    </cfRule>
  </conditionalFormatting>
  <conditionalFormatting sqref="D7:G7">
    <cfRule type="expression" dxfId="341" priority="169">
      <formula>$D$7="Civil War"</formula>
    </cfRule>
    <cfRule type="expression" dxfId="340" priority="170">
      <formula>$D$7="Unrest"</formula>
    </cfRule>
    <cfRule type="expression" dxfId="339" priority="171">
      <formula>$D$7="Content"</formula>
    </cfRule>
  </conditionalFormatting>
  <conditionalFormatting sqref="D8:G8">
    <cfRule type="expression" dxfId="335" priority="166">
      <formula>$D$8="Civil War"</formula>
    </cfRule>
    <cfRule type="expression" dxfId="334" priority="167">
      <formula>$D$8="Unrest"</formula>
    </cfRule>
    <cfRule type="expression" dxfId="333" priority="168">
      <formula>$D$8="Content"</formula>
    </cfRule>
  </conditionalFormatting>
  <conditionalFormatting sqref="D9:G9">
    <cfRule type="expression" dxfId="329" priority="163">
      <formula>$D$9="Civil War"</formula>
    </cfRule>
    <cfRule type="expression" dxfId="328" priority="164">
      <formula>$D$9="Unrest"</formula>
    </cfRule>
    <cfRule type="expression" dxfId="327" priority="165">
      <formula>$D$9="Content"</formula>
    </cfRule>
  </conditionalFormatting>
  <conditionalFormatting sqref="D10:G10">
    <cfRule type="expression" dxfId="323" priority="160">
      <formula>$D$10="Civil War"</formula>
    </cfRule>
    <cfRule type="expression" dxfId="322" priority="161">
      <formula>$D$10="Unrest"</formula>
    </cfRule>
    <cfRule type="expression" dxfId="321" priority="162">
      <formula>$D$10="Content"</formula>
    </cfRule>
  </conditionalFormatting>
  <conditionalFormatting sqref="D11:G11">
    <cfRule type="expression" dxfId="317" priority="157">
      <formula>$D$11="Civil War"</formula>
    </cfRule>
    <cfRule type="expression" dxfId="316" priority="158">
      <formula>$D$11="Unrest"</formula>
    </cfRule>
    <cfRule type="expression" dxfId="315" priority="159">
      <formula>$D$11="Content"</formula>
    </cfRule>
  </conditionalFormatting>
  <conditionalFormatting sqref="D12:G12">
    <cfRule type="expression" dxfId="311" priority="154">
      <formula>$D$12="Civil War"</formula>
    </cfRule>
    <cfRule type="expression" dxfId="310" priority="155">
      <formula>$D$12="Unrest"</formula>
    </cfRule>
    <cfRule type="expression" dxfId="309" priority="156">
      <formula>$D$12="Content"</formula>
    </cfRule>
  </conditionalFormatting>
  <conditionalFormatting sqref="D13:G13">
    <cfRule type="expression" dxfId="305" priority="151">
      <formula>$D$13="Civil War"</formula>
    </cfRule>
    <cfRule type="expression" dxfId="304" priority="152">
      <formula>$D$13="Unrest"</formula>
    </cfRule>
    <cfRule type="expression" dxfId="303" priority="153">
      <formula>$D$13="Content"</formula>
    </cfRule>
  </conditionalFormatting>
  <conditionalFormatting sqref="D14:G14">
    <cfRule type="expression" dxfId="299" priority="148">
      <formula>$D$14="Civil War"</formula>
    </cfRule>
    <cfRule type="expression" dxfId="298" priority="149">
      <formula>$D$14="Unrest"</formula>
    </cfRule>
    <cfRule type="expression" dxfId="297" priority="150">
      <formula>$D$14="Content"</formula>
    </cfRule>
  </conditionalFormatting>
  <conditionalFormatting sqref="D15:G15">
    <cfRule type="expression" dxfId="293" priority="145">
      <formula>$D$15="Civil War"</formula>
    </cfRule>
    <cfRule type="expression" dxfId="292" priority="146">
      <formula>$D$15="Unrest"</formula>
    </cfRule>
    <cfRule type="expression" dxfId="291" priority="147">
      <formula>$D$15="Content"</formula>
    </cfRule>
  </conditionalFormatting>
  <conditionalFormatting sqref="D16:G16">
    <cfRule type="expression" dxfId="287" priority="142">
      <formula>$D$16="Civil War"</formula>
    </cfRule>
    <cfRule type="expression" dxfId="286" priority="143">
      <formula>$D$16="Unrest"</formula>
    </cfRule>
    <cfRule type="expression" dxfId="285" priority="144">
      <formula>$D$16="Content"</formula>
    </cfRule>
  </conditionalFormatting>
  <conditionalFormatting sqref="D17:G17">
    <cfRule type="expression" dxfId="281" priority="139">
      <formula>$D$17="Civil War"</formula>
    </cfRule>
    <cfRule type="expression" dxfId="280" priority="140">
      <formula>$D$17="Unrest"</formula>
    </cfRule>
    <cfRule type="expression" dxfId="279" priority="141">
      <formula>$D$17="Content"</formula>
    </cfRule>
  </conditionalFormatting>
  <conditionalFormatting sqref="D18:G18">
    <cfRule type="expression" dxfId="275" priority="136">
      <formula>$D$18="Civil War"</formula>
    </cfRule>
    <cfRule type="expression" dxfId="274" priority="137">
      <formula>$D$18="Unrest"</formula>
    </cfRule>
    <cfRule type="expression" dxfId="273" priority="138">
      <formula>$D$18="Content"</formula>
    </cfRule>
  </conditionalFormatting>
  <conditionalFormatting sqref="D19:G19">
    <cfRule type="expression" dxfId="269" priority="133">
      <formula>$D$19="Civil War"</formula>
    </cfRule>
    <cfRule type="expression" dxfId="268" priority="134">
      <formula>$D$19="Unrest"</formula>
    </cfRule>
    <cfRule type="expression" dxfId="267" priority="135">
      <formula>$D$19="Content"</formula>
    </cfRule>
  </conditionalFormatting>
  <conditionalFormatting sqref="D20:G20">
    <cfRule type="expression" dxfId="263" priority="130">
      <formula>$D$20="Civil War"</formula>
    </cfRule>
    <cfRule type="expression" dxfId="262" priority="131">
      <formula>$D$20="Unrest"</formula>
    </cfRule>
    <cfRule type="expression" dxfId="261" priority="132">
      <formula>$D$20="Content"</formula>
    </cfRule>
  </conditionalFormatting>
  <conditionalFormatting sqref="D21:G21">
    <cfRule type="expression" dxfId="257" priority="127">
      <formula>$D$21="Civil War"</formula>
    </cfRule>
    <cfRule type="expression" dxfId="256" priority="128">
      <formula>$D$21="Unrest"</formula>
    </cfRule>
    <cfRule type="expression" dxfId="255" priority="129">
      <formula>$D$21="Content"</formula>
    </cfRule>
  </conditionalFormatting>
  <conditionalFormatting sqref="D22:G22">
    <cfRule type="expression" dxfId="251" priority="124">
      <formula>$D$22="Civil War"</formula>
    </cfRule>
    <cfRule type="expression" dxfId="250" priority="125">
      <formula>$D$22="Unrest"</formula>
    </cfRule>
    <cfRule type="expression" dxfId="249" priority="126">
      <formula>$D$22="Content"</formula>
    </cfRule>
  </conditionalFormatting>
  <conditionalFormatting sqref="D23:G23">
    <cfRule type="expression" dxfId="245" priority="121">
      <formula>$D$23="Civil War"</formula>
    </cfRule>
    <cfRule type="expression" dxfId="244" priority="122">
      <formula>$D$23="Unrest"</formula>
    </cfRule>
    <cfRule type="expression" dxfId="243" priority="123">
      <formula>$D$23="Content"</formula>
    </cfRule>
  </conditionalFormatting>
  <conditionalFormatting sqref="D24:G24">
    <cfRule type="expression" dxfId="239" priority="118">
      <formula>$D$24="Civil War"</formula>
    </cfRule>
    <cfRule type="expression" dxfId="238" priority="119">
      <formula>$D$24="Unrest"</formula>
    </cfRule>
    <cfRule type="expression" dxfId="237" priority="120">
      <formula>$D$24="Content"</formula>
    </cfRule>
  </conditionalFormatting>
  <conditionalFormatting sqref="D25:G25">
    <cfRule type="expression" dxfId="233" priority="115">
      <formula>$D$25="Civil War"</formula>
    </cfRule>
    <cfRule type="expression" dxfId="232" priority="116">
      <formula>$D$25="Unrest"</formula>
    </cfRule>
    <cfRule type="expression" dxfId="231" priority="117">
      <formula>$D$25="Content"</formula>
    </cfRule>
  </conditionalFormatting>
  <conditionalFormatting sqref="D27:G27">
    <cfRule type="expression" dxfId="227" priority="112">
      <formula>$D$27="Civil War"</formula>
    </cfRule>
    <cfRule type="expression" dxfId="226" priority="113">
      <formula>$D$27="Unrest"</formula>
    </cfRule>
    <cfRule type="expression" dxfId="225" priority="114">
      <formula>$D$27="Content"</formula>
    </cfRule>
  </conditionalFormatting>
  <conditionalFormatting sqref="D26:G26">
    <cfRule type="expression" dxfId="221" priority="109">
      <formula>$D$26="Civil War"</formula>
    </cfRule>
    <cfRule type="expression" dxfId="220" priority="110">
      <formula>$D$26="Unrest"</formula>
    </cfRule>
    <cfRule type="expression" dxfId="219" priority="111">
      <formula>$D$26="Content"</formula>
    </cfRule>
  </conditionalFormatting>
  <conditionalFormatting sqref="D28:G28">
    <cfRule type="expression" dxfId="215" priority="106">
      <formula>$D$28="Civil War"</formula>
    </cfRule>
    <cfRule type="expression" dxfId="214" priority="107">
      <formula>$D$28="Unrest"</formula>
    </cfRule>
    <cfRule type="expression" dxfId="213" priority="108">
      <formula>$D$28="Content"</formula>
    </cfRule>
  </conditionalFormatting>
  <conditionalFormatting sqref="D29:G29">
    <cfRule type="expression" dxfId="209" priority="103">
      <formula>$D$29="Civil War"</formula>
    </cfRule>
    <cfRule type="expression" dxfId="208" priority="104">
      <formula>$D$29="Unrest"</formula>
    </cfRule>
    <cfRule type="expression" dxfId="207" priority="105">
      <formula>$D$29="Content"</formula>
    </cfRule>
  </conditionalFormatting>
  <conditionalFormatting sqref="D30:G30">
    <cfRule type="expression" dxfId="203" priority="100">
      <formula>$D$30="Civil War"</formula>
    </cfRule>
    <cfRule type="expression" dxfId="202" priority="101">
      <formula>$D$30="Unrest"</formula>
    </cfRule>
    <cfRule type="expression" dxfId="201" priority="102">
      <formula>$D$30="Content"</formula>
    </cfRule>
  </conditionalFormatting>
  <conditionalFormatting sqref="D31:G31">
    <cfRule type="expression" dxfId="197" priority="97">
      <formula>$D$31="Civil War"</formula>
    </cfRule>
    <cfRule type="expression" dxfId="196" priority="98">
      <formula>$D$31="Unrest"</formula>
    </cfRule>
    <cfRule type="expression" dxfId="195" priority="99">
      <formula>$D$31="Content"</formula>
    </cfRule>
  </conditionalFormatting>
  <conditionalFormatting sqref="D32:G32">
    <cfRule type="expression" dxfId="191" priority="94">
      <formula>$D$32="Civil War"</formula>
    </cfRule>
    <cfRule type="expression" dxfId="190" priority="95">
      <formula>$D$32="Unrest"</formula>
    </cfRule>
    <cfRule type="expression" dxfId="189" priority="96">
      <formula>$D$32="Content"</formula>
    </cfRule>
  </conditionalFormatting>
  <conditionalFormatting sqref="D33:G33">
    <cfRule type="expression" dxfId="185" priority="91">
      <formula>$D$33="Civil War"</formula>
    </cfRule>
    <cfRule type="expression" dxfId="184" priority="92">
      <formula>$D$33="Unrest"</formula>
    </cfRule>
    <cfRule type="expression" dxfId="183" priority="93">
      <formula>$D$33="Content"</formula>
    </cfRule>
  </conditionalFormatting>
  <conditionalFormatting sqref="D34:G34">
    <cfRule type="expression" dxfId="179" priority="88">
      <formula>$D$34="Civil War"</formula>
    </cfRule>
    <cfRule type="expression" dxfId="178" priority="89">
      <formula>$D$34="Unrest"</formula>
    </cfRule>
    <cfRule type="expression" dxfId="177" priority="90">
      <formula>$D$34="Content"</formula>
    </cfRule>
  </conditionalFormatting>
  <conditionalFormatting sqref="D35:G35">
    <cfRule type="expression" dxfId="173" priority="85">
      <formula>$D$35="Civil War"</formula>
    </cfRule>
    <cfRule type="expression" dxfId="172" priority="86">
      <formula>$D$35="Unrest"</formula>
    </cfRule>
    <cfRule type="expression" dxfId="171" priority="87">
      <formula>$D$35="Content"</formula>
    </cfRule>
  </conditionalFormatting>
  <conditionalFormatting sqref="D36:G36">
    <cfRule type="expression" dxfId="167" priority="82">
      <formula>$D$36="Civil War"</formula>
    </cfRule>
    <cfRule type="expression" dxfId="166" priority="83">
      <formula>$D$36="Unrest"</formula>
    </cfRule>
    <cfRule type="expression" dxfId="165" priority="84">
      <formula>$D$36="Content"</formula>
    </cfRule>
  </conditionalFormatting>
  <conditionalFormatting sqref="D37:G37">
    <cfRule type="expression" dxfId="161" priority="79">
      <formula>$D$37="Civil War"</formula>
    </cfRule>
    <cfRule type="expression" dxfId="160" priority="80">
      <formula>$D$37="Unrest"</formula>
    </cfRule>
    <cfRule type="expression" dxfId="159" priority="81">
      <formula>$D$37="Content"</formula>
    </cfRule>
  </conditionalFormatting>
  <conditionalFormatting sqref="D38:G38">
    <cfRule type="expression" dxfId="155" priority="76">
      <formula>$D$38="Civil War"</formula>
    </cfRule>
    <cfRule type="expression" dxfId="154" priority="77">
      <formula>$D$38="Unrest"</formula>
    </cfRule>
    <cfRule type="expression" dxfId="153" priority="78">
      <formula>$D$38="Content"</formula>
    </cfRule>
  </conditionalFormatting>
  <conditionalFormatting sqref="D39:G39">
    <cfRule type="expression" dxfId="149" priority="73">
      <formula>$D$39="Civil War"</formula>
    </cfRule>
    <cfRule type="expression" dxfId="148" priority="74">
      <formula>$D$39="Unrest"</formula>
    </cfRule>
    <cfRule type="expression" dxfId="147" priority="75">
      <formula>$D$39="Content"</formula>
    </cfRule>
  </conditionalFormatting>
  <conditionalFormatting sqref="D40:G40">
    <cfRule type="expression" dxfId="143" priority="70">
      <formula>$D$40="Civil War"</formula>
    </cfRule>
    <cfRule type="expression" dxfId="142" priority="71">
      <formula>$D$40="Unrest"</formula>
    </cfRule>
    <cfRule type="expression" dxfId="141" priority="72">
      <formula>$D$40="Content"</formula>
    </cfRule>
  </conditionalFormatting>
  <conditionalFormatting sqref="D41:G41">
    <cfRule type="expression" dxfId="137" priority="67">
      <formula>$D$41="Civil War"</formula>
    </cfRule>
    <cfRule type="expression" dxfId="136" priority="68">
      <formula>$D$41="Unrest"</formula>
    </cfRule>
    <cfRule type="expression" dxfId="135" priority="69">
      <formula>$D$41="Content"</formula>
    </cfRule>
  </conditionalFormatting>
  <conditionalFormatting sqref="D42:G42">
    <cfRule type="expression" dxfId="131" priority="64">
      <formula>$D$42="Civil War"</formula>
    </cfRule>
    <cfRule type="expression" dxfId="130" priority="65">
      <formula>$D$42="Unrest"</formula>
    </cfRule>
    <cfRule type="expression" dxfId="129" priority="66">
      <formula>$D$42="Content"</formula>
    </cfRule>
  </conditionalFormatting>
  <conditionalFormatting sqref="D43:G43">
    <cfRule type="expression" dxfId="125" priority="61">
      <formula>$D$43="Civil War"</formula>
    </cfRule>
    <cfRule type="expression" dxfId="124" priority="62">
      <formula>$D$43="Unrest"</formula>
    </cfRule>
    <cfRule type="expression" dxfId="123" priority="63">
      <formula>$D$43="Content"</formula>
    </cfRule>
  </conditionalFormatting>
  <conditionalFormatting sqref="D44:G44">
    <cfRule type="expression" dxfId="119" priority="58">
      <formula>$D$44="Civil War"</formula>
    </cfRule>
    <cfRule type="expression" dxfId="118" priority="59">
      <formula>$D$44="Unrest"</formula>
    </cfRule>
    <cfRule type="expression" dxfId="117" priority="60">
      <formula>$D$44="Content"</formula>
    </cfRule>
  </conditionalFormatting>
  <conditionalFormatting sqref="D45:G45">
    <cfRule type="expression" dxfId="113" priority="55">
      <formula>$D$45="Civil War"</formula>
    </cfRule>
    <cfRule type="expression" dxfId="112" priority="56">
      <formula>$D$45="Unrest"</formula>
    </cfRule>
    <cfRule type="expression" dxfId="111" priority="57">
      <formula>$D$45="Content"</formula>
    </cfRule>
  </conditionalFormatting>
  <conditionalFormatting sqref="D46:G46">
    <cfRule type="expression" dxfId="107" priority="52">
      <formula>$D$46="Civil War"</formula>
    </cfRule>
    <cfRule type="expression" dxfId="106" priority="53">
      <formula>$D$46="Unrest"</formula>
    </cfRule>
    <cfRule type="expression" dxfId="105" priority="54">
      <formula>$D$46="Content"</formula>
    </cfRule>
  </conditionalFormatting>
  <conditionalFormatting sqref="D47:G47">
    <cfRule type="expression" dxfId="101" priority="49">
      <formula>$D$47="Civil War"</formula>
    </cfRule>
    <cfRule type="expression" dxfId="100" priority="50">
      <formula>$D$47="Unrest"</formula>
    </cfRule>
    <cfRule type="expression" dxfId="99" priority="51">
      <formula>$D$47="Content"</formula>
    </cfRule>
  </conditionalFormatting>
  <conditionalFormatting sqref="D48:G48">
    <cfRule type="expression" dxfId="95" priority="46">
      <formula>$D$48="Civil War"</formula>
    </cfRule>
    <cfRule type="expression" dxfId="94" priority="47">
      <formula>$D$48="Unrest"</formula>
    </cfRule>
    <cfRule type="expression" dxfId="93" priority="48">
      <formula>$D$48="Content"</formula>
    </cfRule>
  </conditionalFormatting>
  <conditionalFormatting sqref="D49:G49">
    <cfRule type="expression" dxfId="89" priority="43">
      <formula>$D$49="Civil War"</formula>
    </cfRule>
    <cfRule type="expression" dxfId="88" priority="44">
      <formula>$D$49="Unrest"</formula>
    </cfRule>
    <cfRule type="expression" dxfId="87" priority="45">
      <formula>$D$49="Content"</formula>
    </cfRule>
  </conditionalFormatting>
  <conditionalFormatting sqref="D50:G50">
    <cfRule type="expression" dxfId="83" priority="40">
      <formula>$D$50="Civil War"</formula>
    </cfRule>
    <cfRule type="expression" dxfId="82" priority="41">
      <formula>$D$50="Unrest"</formula>
    </cfRule>
    <cfRule type="expression" dxfId="81" priority="42">
      <formula>$D$50="Content"</formula>
    </cfRule>
  </conditionalFormatting>
  <conditionalFormatting sqref="D51:G51">
    <cfRule type="expression" dxfId="77" priority="37">
      <formula>$D$51="Civil War"</formula>
    </cfRule>
    <cfRule type="expression" dxfId="76" priority="38">
      <formula>$D$51="Unrest"</formula>
    </cfRule>
    <cfRule type="expression" dxfId="75" priority="39">
      <formula>$D$51="Content"</formula>
    </cfRule>
  </conditionalFormatting>
  <conditionalFormatting sqref="D52:G52">
    <cfRule type="expression" dxfId="71" priority="34">
      <formula>$D$52="Civil War"</formula>
    </cfRule>
    <cfRule type="expression" dxfId="70" priority="35">
      <formula>$D$52="Unrest"</formula>
    </cfRule>
    <cfRule type="expression" dxfId="69" priority="36">
      <formula>$D$52="Content"</formula>
    </cfRule>
  </conditionalFormatting>
  <conditionalFormatting sqref="D53:G53">
    <cfRule type="expression" dxfId="65" priority="31">
      <formula>$D$53="Civil War"</formula>
    </cfRule>
    <cfRule type="expression" dxfId="64" priority="32">
      <formula>$D$53="Unrest"</formula>
    </cfRule>
    <cfRule type="expression" dxfId="63" priority="33">
      <formula>$D$53="Content"</formula>
    </cfRule>
  </conditionalFormatting>
  <conditionalFormatting sqref="D54:G54">
    <cfRule type="expression" dxfId="59" priority="28">
      <formula>$D$54="Civil War"</formula>
    </cfRule>
    <cfRule type="expression" dxfId="58" priority="29">
      <formula>$D$54="Unrest"</formula>
    </cfRule>
    <cfRule type="expression" dxfId="57" priority="30">
      <formula>$D$54="Content"</formula>
    </cfRule>
  </conditionalFormatting>
  <conditionalFormatting sqref="D55:G55">
    <cfRule type="expression" dxfId="53" priority="25">
      <formula>$D$55="Civil War"</formula>
    </cfRule>
    <cfRule type="expression" dxfId="52" priority="26">
      <formula>$D$55="Unrest"</formula>
    </cfRule>
    <cfRule type="expression" dxfId="51" priority="27">
      <formula>$D$55="Content"</formula>
    </cfRule>
  </conditionalFormatting>
  <conditionalFormatting sqref="D56:G56">
    <cfRule type="expression" dxfId="47" priority="22">
      <formula>$D$56="Civil War"</formula>
    </cfRule>
    <cfRule type="expression" dxfId="46" priority="23">
      <formula>$D$56="Unrest"</formula>
    </cfRule>
    <cfRule type="expression" dxfId="45" priority="24">
      <formula>$D$56="Content"</formula>
    </cfRule>
  </conditionalFormatting>
  <conditionalFormatting sqref="D57:G57">
    <cfRule type="expression" dxfId="41" priority="19">
      <formula>$D$57="Civil War"</formula>
    </cfRule>
    <cfRule type="expression" dxfId="40" priority="20">
      <formula>$D$57="Unrest"</formula>
    </cfRule>
    <cfRule type="expression" dxfId="39" priority="21">
      <formula>$D$57="Content"</formula>
    </cfRule>
  </conditionalFormatting>
  <conditionalFormatting sqref="D58:G58">
    <cfRule type="expression" dxfId="35" priority="16">
      <formula>$D$58="Civil War"</formula>
    </cfRule>
    <cfRule type="expression" dxfId="34" priority="17">
      <formula>$D$58="Unrest"</formula>
    </cfRule>
    <cfRule type="expression" dxfId="33" priority="18">
      <formula>$D$58="Content"</formula>
    </cfRule>
  </conditionalFormatting>
  <conditionalFormatting sqref="D59:G59">
    <cfRule type="expression" dxfId="29" priority="13">
      <formula>$D$59="Civil War"</formula>
    </cfRule>
    <cfRule type="expression" dxfId="28" priority="14">
      <formula>$D$59="Unrest"</formula>
    </cfRule>
    <cfRule type="expression" dxfId="27" priority="15">
      <formula>$D$59="Content"</formula>
    </cfRule>
  </conditionalFormatting>
  <conditionalFormatting sqref="D60:G60">
    <cfRule type="expression" dxfId="23" priority="10">
      <formula>$D$60="Civil War"</formula>
    </cfRule>
    <cfRule type="expression" dxfId="22" priority="11">
      <formula>$D$60="Unrest"</formula>
    </cfRule>
    <cfRule type="expression" dxfId="21" priority="12">
      <formula>$D$60="Content"</formula>
    </cfRule>
  </conditionalFormatting>
  <conditionalFormatting sqref="D61:G61">
    <cfRule type="expression" dxfId="17" priority="7">
      <formula>$D$61="Civil War"</formula>
    </cfRule>
    <cfRule type="expression" dxfId="16" priority="8">
      <formula>$D$61="Unrest"</formula>
    </cfRule>
    <cfRule type="expression" dxfId="15" priority="9">
      <formula>$D$61="Content"</formula>
    </cfRule>
  </conditionalFormatting>
  <conditionalFormatting sqref="D62:G62">
    <cfRule type="expression" dxfId="11" priority="4">
      <formula>$D$62="Civil War"</formula>
    </cfRule>
    <cfRule type="expression" dxfId="10" priority="5">
      <formula>$D$62="Unrest"</formula>
    </cfRule>
    <cfRule type="expression" dxfId="9" priority="6">
      <formula>$D$62="Content"</formula>
    </cfRule>
  </conditionalFormatting>
  <conditionalFormatting sqref="D63:G63">
    <cfRule type="expression" dxfId="5" priority="1">
      <formula>$D$63="Civil War"</formula>
    </cfRule>
    <cfRule type="expression" dxfId="4" priority="2">
      <formula>$D$63="Unrest"</formula>
    </cfRule>
    <cfRule type="expression" dxfId="3" priority="3">
      <formula>$D$63="Content"</formula>
    </cfRule>
  </conditionalFormatting>
  <dataValidations count="4">
    <dataValidation type="list" allowBlank="1" showInputMessage="1" showErrorMessage="1" sqref="D4:D63">
      <formula1>State</formula1>
    </dataValidation>
    <dataValidation type="list" allowBlank="1" showInputMessage="1" showErrorMessage="1" sqref="G4:G63">
      <formula1>Prewarp</formula1>
    </dataValidation>
    <dataValidation type="list" allowBlank="1" showInputMessage="1" showErrorMessage="1" sqref="F4:F63">
      <formula1>WorldType</formula1>
    </dataValidation>
    <dataValidation type="list" allowBlank="1" showInputMessage="1" showErrorMessage="1" sqref="E4:E63">
      <formula1>WorldStatus</formula1>
    </dataValidation>
  </dataValidation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"/>
  <sheetViews>
    <sheetView workbookViewId="0">
      <selection activeCell="A17" sqref="A17"/>
    </sheetView>
  </sheetViews>
  <sheetFormatPr defaultRowHeight="15"/>
  <cols>
    <col min="1" max="1" width="13.85546875" bestFit="1" customWidth="1"/>
    <col min="4" max="4" width="3" style="2" bestFit="1" customWidth="1"/>
    <col min="5" max="5" width="26.42578125" bestFit="1" customWidth="1"/>
    <col min="6" max="6" width="12.85546875" bestFit="1" customWidth="1"/>
    <col min="8" max="8" width="26.42578125" bestFit="1" customWidth="1"/>
    <col min="9" max="9" width="12.85546875" bestFit="1" customWidth="1"/>
  </cols>
  <sheetData>
    <row r="1" spans="1:12">
      <c r="A1" s="1" t="s">
        <v>27</v>
      </c>
      <c r="E1" s="1" t="s">
        <v>38</v>
      </c>
      <c r="F1" s="1" t="s">
        <v>13</v>
      </c>
      <c r="H1" s="95" t="s">
        <v>60</v>
      </c>
      <c r="I1" s="95"/>
      <c r="K1" s="96" t="s">
        <v>121</v>
      </c>
      <c r="L1" s="96"/>
    </row>
    <row r="2" spans="1:12">
      <c r="A2" s="17" t="s">
        <v>32</v>
      </c>
      <c r="B2" s="15">
        <v>0.75</v>
      </c>
      <c r="C2" s="3"/>
      <c r="E2" s="7" t="s">
        <v>122</v>
      </c>
      <c r="F2">
        <v>400</v>
      </c>
      <c r="H2" s="13" t="s">
        <v>50</v>
      </c>
      <c r="I2" s="6">
        <v>-30</v>
      </c>
      <c r="K2" s="20">
        <v>1</v>
      </c>
      <c r="L2" s="20">
        <v>100</v>
      </c>
    </row>
    <row r="3" spans="1:12">
      <c r="A3" s="18" t="s">
        <v>28</v>
      </c>
      <c r="B3" s="15">
        <v>0.5</v>
      </c>
      <c r="C3" s="3"/>
      <c r="E3" s="9" t="s">
        <v>55</v>
      </c>
      <c r="F3" s="4">
        <v>500</v>
      </c>
      <c r="H3" s="13" t="s">
        <v>49</v>
      </c>
      <c r="I3" s="6">
        <v>0</v>
      </c>
      <c r="K3" s="20">
        <v>2</v>
      </c>
      <c r="L3" s="20">
        <v>100</v>
      </c>
    </row>
    <row r="4" spans="1:12">
      <c r="A4" s="18" t="s">
        <v>33</v>
      </c>
      <c r="B4" s="15">
        <v>0.25</v>
      </c>
      <c r="C4" s="3"/>
      <c r="E4" s="10" t="s">
        <v>56</v>
      </c>
      <c r="F4" s="5">
        <v>250</v>
      </c>
      <c r="H4" s="13" t="s">
        <v>48</v>
      </c>
      <c r="I4" s="6">
        <v>30</v>
      </c>
      <c r="K4" s="20">
        <v>3</v>
      </c>
      <c r="L4" s="20">
        <v>100</v>
      </c>
    </row>
    <row r="5" spans="1:12">
      <c r="A5" s="19" t="s">
        <v>31</v>
      </c>
      <c r="B5" s="15">
        <v>1</v>
      </c>
      <c r="C5" s="3"/>
      <c r="E5" s="11" t="s">
        <v>51</v>
      </c>
      <c r="F5" s="5">
        <v>400</v>
      </c>
      <c r="H5" s="13" t="s">
        <v>47</v>
      </c>
      <c r="I5" s="6">
        <v>50</v>
      </c>
      <c r="K5" s="20">
        <v>4</v>
      </c>
      <c r="L5" s="20">
        <v>100</v>
      </c>
    </row>
    <row r="6" spans="1:12">
      <c r="A6" s="21" t="s">
        <v>65</v>
      </c>
      <c r="E6" s="12" t="s">
        <v>52</v>
      </c>
      <c r="F6">
        <v>200</v>
      </c>
      <c r="H6" s="13" t="s">
        <v>46</v>
      </c>
      <c r="I6" s="6">
        <v>80</v>
      </c>
      <c r="K6" s="20">
        <v>5</v>
      </c>
      <c r="L6" s="20">
        <v>100</v>
      </c>
    </row>
    <row r="7" spans="1:12">
      <c r="A7" s="7"/>
      <c r="E7" s="12" t="s">
        <v>42</v>
      </c>
      <c r="F7">
        <v>180</v>
      </c>
      <c r="H7" s="13" t="s">
        <v>45</v>
      </c>
      <c r="I7" s="6">
        <v>100</v>
      </c>
      <c r="K7" s="20">
        <v>6</v>
      </c>
      <c r="L7" s="20">
        <v>100</v>
      </c>
    </row>
    <row r="8" spans="1:12">
      <c r="A8" s="8" t="s">
        <v>66</v>
      </c>
      <c r="E8" s="12" t="s">
        <v>43</v>
      </c>
      <c r="F8">
        <v>150</v>
      </c>
      <c r="H8" s="13" t="s">
        <v>44</v>
      </c>
      <c r="I8" s="6">
        <v>130</v>
      </c>
      <c r="K8" s="20">
        <v>7</v>
      </c>
      <c r="L8" s="20">
        <v>100</v>
      </c>
    </row>
    <row r="9" spans="1:12">
      <c r="E9" s="12" t="s">
        <v>44</v>
      </c>
      <c r="F9">
        <v>130</v>
      </c>
      <c r="H9" s="13" t="s">
        <v>43</v>
      </c>
      <c r="I9" s="6">
        <v>150</v>
      </c>
      <c r="K9" s="20">
        <v>8</v>
      </c>
      <c r="L9" s="20">
        <v>100</v>
      </c>
    </row>
    <row r="10" spans="1:12">
      <c r="E10" s="12" t="s">
        <v>45</v>
      </c>
      <c r="F10">
        <v>100</v>
      </c>
      <c r="H10" s="13" t="s">
        <v>42</v>
      </c>
      <c r="I10" s="6">
        <v>180</v>
      </c>
      <c r="K10" s="20">
        <v>9</v>
      </c>
      <c r="L10" s="20">
        <v>100</v>
      </c>
    </row>
    <row r="11" spans="1:12">
      <c r="A11" s="7" t="s">
        <v>151</v>
      </c>
      <c r="E11" s="12" t="s">
        <v>46</v>
      </c>
      <c r="F11">
        <v>80</v>
      </c>
      <c r="H11" s="13" t="s">
        <v>51</v>
      </c>
      <c r="I11" s="14">
        <v>400</v>
      </c>
      <c r="K11" s="20">
        <v>10</v>
      </c>
      <c r="L11" s="20">
        <v>100</v>
      </c>
    </row>
    <row r="12" spans="1:12">
      <c r="A12" s="9" t="s">
        <v>146</v>
      </c>
      <c r="E12" s="12" t="s">
        <v>47</v>
      </c>
      <c r="F12">
        <v>50</v>
      </c>
      <c r="H12" s="13" t="s">
        <v>52</v>
      </c>
      <c r="I12" s="6">
        <v>200</v>
      </c>
      <c r="K12" s="20">
        <v>11</v>
      </c>
      <c r="L12" s="20">
        <v>100</v>
      </c>
    </row>
    <row r="13" spans="1:12">
      <c r="A13" s="8" t="s">
        <v>152</v>
      </c>
      <c r="E13" s="12" t="s">
        <v>48</v>
      </c>
      <c r="F13">
        <v>30</v>
      </c>
      <c r="H13" s="13" t="s">
        <v>25</v>
      </c>
      <c r="I13" s="6">
        <v>0</v>
      </c>
      <c r="K13" s="20">
        <v>12</v>
      </c>
      <c r="L13" s="20">
        <v>100</v>
      </c>
    </row>
    <row r="14" spans="1:12">
      <c r="E14" s="12" t="s">
        <v>49</v>
      </c>
      <c r="F14">
        <v>0</v>
      </c>
      <c r="H14" s="13" t="s">
        <v>20</v>
      </c>
      <c r="I14" s="6">
        <v>10</v>
      </c>
      <c r="K14" s="20">
        <v>13</v>
      </c>
      <c r="L14" s="20">
        <v>100</v>
      </c>
    </row>
    <row r="15" spans="1:12">
      <c r="E15" s="12" t="s">
        <v>50</v>
      </c>
      <c r="F15">
        <v>-30</v>
      </c>
      <c r="H15" s="13" t="s">
        <v>54</v>
      </c>
      <c r="I15" s="15">
        <v>0.75</v>
      </c>
      <c r="K15" s="20">
        <v>14</v>
      </c>
      <c r="L15" s="20">
        <v>100</v>
      </c>
    </row>
    <row r="16" spans="1:12">
      <c r="E16" s="12" t="s">
        <v>20</v>
      </c>
      <c r="F16" t="s">
        <v>53</v>
      </c>
      <c r="H16" s="6" t="s">
        <v>55</v>
      </c>
      <c r="I16" s="16">
        <v>500</v>
      </c>
      <c r="K16" s="20">
        <v>15</v>
      </c>
      <c r="L16" s="20">
        <v>100</v>
      </c>
    </row>
    <row r="17" spans="5:12">
      <c r="E17" s="10" t="s">
        <v>25</v>
      </c>
      <c r="F17">
        <v>0</v>
      </c>
      <c r="H17" s="13" t="s">
        <v>56</v>
      </c>
      <c r="I17" s="14">
        <v>250</v>
      </c>
      <c r="K17" s="20">
        <v>16</v>
      </c>
      <c r="L17" s="20">
        <v>100</v>
      </c>
    </row>
    <row r="18" spans="5:12">
      <c r="K18" s="20">
        <v>17</v>
      </c>
      <c r="L18" s="20">
        <v>100</v>
      </c>
    </row>
    <row r="19" spans="5:12">
      <c r="K19" s="20">
        <v>18</v>
      </c>
      <c r="L19" s="20">
        <v>100</v>
      </c>
    </row>
    <row r="20" spans="5:12">
      <c r="K20" s="20">
        <v>19</v>
      </c>
      <c r="L20" s="20">
        <v>100</v>
      </c>
    </row>
    <row r="21" spans="5:12">
      <c r="K21" s="20">
        <v>20</v>
      </c>
      <c r="L21" s="20">
        <v>100</v>
      </c>
    </row>
    <row r="22" spans="5:12">
      <c r="K22" s="20">
        <v>21</v>
      </c>
      <c r="L22" s="20">
        <v>100</v>
      </c>
    </row>
    <row r="23" spans="5:12">
      <c r="K23" s="20">
        <v>22</v>
      </c>
      <c r="L23" s="20">
        <v>100</v>
      </c>
    </row>
    <row r="24" spans="5:12">
      <c r="K24" s="20">
        <v>23</v>
      </c>
      <c r="L24" s="20">
        <v>100</v>
      </c>
    </row>
    <row r="25" spans="5:12">
      <c r="K25" s="20">
        <v>24</v>
      </c>
      <c r="L25" s="20">
        <v>100</v>
      </c>
    </row>
    <row r="26" spans="5:12">
      <c r="K26" s="20">
        <v>25</v>
      </c>
      <c r="L26" s="20">
        <v>100</v>
      </c>
    </row>
    <row r="27" spans="5:12">
      <c r="K27" s="20">
        <v>26</v>
      </c>
      <c r="L27" s="20">
        <v>100</v>
      </c>
    </row>
    <row r="28" spans="5:12">
      <c r="K28" s="20">
        <v>27</v>
      </c>
      <c r="L28" s="20">
        <v>100</v>
      </c>
    </row>
    <row r="29" spans="5:12">
      <c r="K29" s="20">
        <v>28</v>
      </c>
      <c r="L29" s="20">
        <v>100</v>
      </c>
    </row>
    <row r="30" spans="5:12">
      <c r="K30" s="20">
        <v>29</v>
      </c>
      <c r="L30" s="20">
        <v>100</v>
      </c>
    </row>
    <row r="31" spans="5:12">
      <c r="K31" s="20">
        <v>30</v>
      </c>
      <c r="L31" s="20">
        <v>100</v>
      </c>
    </row>
    <row r="32" spans="5:12">
      <c r="K32" s="20">
        <v>31</v>
      </c>
      <c r="L32" s="20">
        <v>100</v>
      </c>
    </row>
    <row r="33" spans="11:12">
      <c r="K33" s="20">
        <v>32</v>
      </c>
      <c r="L33" s="20">
        <v>100</v>
      </c>
    </row>
    <row r="34" spans="11:12">
      <c r="K34" s="20">
        <v>33</v>
      </c>
      <c r="L34" s="20">
        <v>100</v>
      </c>
    </row>
    <row r="35" spans="11:12">
      <c r="K35" s="20">
        <v>34</v>
      </c>
      <c r="L35" s="20">
        <v>100</v>
      </c>
    </row>
    <row r="36" spans="11:12">
      <c r="K36" s="20">
        <v>35</v>
      </c>
      <c r="L36" s="20">
        <v>100</v>
      </c>
    </row>
    <row r="37" spans="11:12">
      <c r="K37" s="20">
        <v>36</v>
      </c>
      <c r="L37" s="20">
        <v>100</v>
      </c>
    </row>
    <row r="38" spans="11:12">
      <c r="K38" s="20">
        <v>37</v>
      </c>
      <c r="L38" s="20">
        <v>100</v>
      </c>
    </row>
    <row r="39" spans="11:12">
      <c r="K39" s="20">
        <v>38</v>
      </c>
      <c r="L39" s="20">
        <v>100</v>
      </c>
    </row>
    <row r="40" spans="11:12">
      <c r="K40" s="20">
        <v>39</v>
      </c>
      <c r="L40" s="20">
        <v>100</v>
      </c>
    </row>
    <row r="41" spans="11:12">
      <c r="K41" s="20">
        <v>40</v>
      </c>
      <c r="L41" s="20">
        <v>100</v>
      </c>
    </row>
    <row r="42" spans="11:12">
      <c r="K42" s="20">
        <v>41</v>
      </c>
      <c r="L42" s="20">
        <v>100</v>
      </c>
    </row>
    <row r="43" spans="11:12">
      <c r="K43" s="20">
        <v>42</v>
      </c>
      <c r="L43" s="20">
        <v>100</v>
      </c>
    </row>
    <row r="44" spans="11:12">
      <c r="K44" s="20">
        <v>43</v>
      </c>
      <c r="L44" s="20">
        <v>100</v>
      </c>
    </row>
    <row r="45" spans="11:12">
      <c r="K45" s="20">
        <v>44</v>
      </c>
      <c r="L45" s="20">
        <v>100</v>
      </c>
    </row>
    <row r="46" spans="11:12">
      <c r="K46" s="20">
        <v>45</v>
      </c>
      <c r="L46" s="20">
        <v>100</v>
      </c>
    </row>
    <row r="47" spans="11:12">
      <c r="K47" s="20">
        <v>46</v>
      </c>
      <c r="L47" s="20">
        <v>100</v>
      </c>
    </row>
    <row r="48" spans="11:12">
      <c r="K48" s="20">
        <v>47</v>
      </c>
      <c r="L48" s="20">
        <v>100</v>
      </c>
    </row>
    <row r="49" spans="11:12">
      <c r="K49" s="20">
        <v>48</v>
      </c>
      <c r="L49" s="20">
        <v>100</v>
      </c>
    </row>
    <row r="50" spans="11:12">
      <c r="K50" s="20">
        <v>49</v>
      </c>
      <c r="L50" s="20">
        <v>100</v>
      </c>
    </row>
    <row r="51" spans="11:12">
      <c r="K51" s="20">
        <v>50</v>
      </c>
      <c r="L51" s="20">
        <v>100</v>
      </c>
    </row>
    <row r="52" spans="11:12">
      <c r="K52" s="20">
        <v>51</v>
      </c>
      <c r="L52" s="20">
        <v>100</v>
      </c>
    </row>
    <row r="53" spans="11:12">
      <c r="K53" s="20">
        <v>52</v>
      </c>
      <c r="L53" s="20">
        <v>100</v>
      </c>
    </row>
    <row r="54" spans="11:12">
      <c r="K54" s="20">
        <v>53</v>
      </c>
      <c r="L54" s="20">
        <v>100</v>
      </c>
    </row>
    <row r="55" spans="11:12">
      <c r="K55" s="20">
        <v>54</v>
      </c>
      <c r="L55" s="20">
        <v>100</v>
      </c>
    </row>
    <row r="56" spans="11:12">
      <c r="K56" s="20">
        <v>55</v>
      </c>
      <c r="L56" s="20">
        <v>100</v>
      </c>
    </row>
    <row r="57" spans="11:12">
      <c r="K57" s="20">
        <v>56</v>
      </c>
      <c r="L57" s="20">
        <v>100</v>
      </c>
    </row>
    <row r="58" spans="11:12">
      <c r="K58" s="20">
        <v>57</v>
      </c>
      <c r="L58" s="20">
        <v>100</v>
      </c>
    </row>
    <row r="59" spans="11:12">
      <c r="K59" s="20">
        <v>58</v>
      </c>
      <c r="L59" s="20">
        <v>100</v>
      </c>
    </row>
    <row r="60" spans="11:12">
      <c r="K60" s="20">
        <v>59</v>
      </c>
      <c r="L60" s="20">
        <v>100</v>
      </c>
    </row>
    <row r="61" spans="11:12">
      <c r="K61" s="20">
        <v>60</v>
      </c>
      <c r="L61" s="20">
        <v>200</v>
      </c>
    </row>
    <row r="62" spans="11:12">
      <c r="K62" s="20">
        <v>61</v>
      </c>
      <c r="L62" s="20">
        <v>200</v>
      </c>
    </row>
    <row r="63" spans="11:12">
      <c r="K63" s="20">
        <v>62</v>
      </c>
      <c r="L63" s="20">
        <v>200</v>
      </c>
    </row>
    <row r="64" spans="11:12">
      <c r="K64" s="20">
        <v>63</v>
      </c>
      <c r="L64" s="20">
        <v>200</v>
      </c>
    </row>
    <row r="65" spans="11:12">
      <c r="K65" s="20">
        <v>64</v>
      </c>
      <c r="L65" s="20">
        <v>200</v>
      </c>
    </row>
    <row r="66" spans="11:12">
      <c r="K66" s="20">
        <v>65</v>
      </c>
      <c r="L66" s="20">
        <v>200</v>
      </c>
    </row>
    <row r="67" spans="11:12">
      <c r="K67" s="20">
        <v>66</v>
      </c>
      <c r="L67" s="20">
        <v>200</v>
      </c>
    </row>
    <row r="68" spans="11:12">
      <c r="K68" s="20">
        <v>67</v>
      </c>
      <c r="L68" s="20">
        <v>200</v>
      </c>
    </row>
    <row r="69" spans="11:12">
      <c r="K69" s="20">
        <v>68</v>
      </c>
      <c r="L69" s="20">
        <v>200</v>
      </c>
    </row>
    <row r="70" spans="11:12">
      <c r="K70" s="20">
        <v>69</v>
      </c>
      <c r="L70" s="20">
        <v>200</v>
      </c>
    </row>
    <row r="71" spans="11:12">
      <c r="K71" s="20">
        <v>70</v>
      </c>
      <c r="L71" s="20">
        <v>300</v>
      </c>
    </row>
    <row r="72" spans="11:12">
      <c r="K72" s="20">
        <v>71</v>
      </c>
      <c r="L72" s="20">
        <v>300</v>
      </c>
    </row>
    <row r="73" spans="11:12">
      <c r="K73" s="20">
        <v>72</v>
      </c>
      <c r="L73" s="20">
        <v>300</v>
      </c>
    </row>
    <row r="74" spans="11:12">
      <c r="K74" s="20">
        <v>73</v>
      </c>
      <c r="L74" s="20">
        <v>300</v>
      </c>
    </row>
    <row r="75" spans="11:12">
      <c r="K75" s="20">
        <v>74</v>
      </c>
      <c r="L75" s="20">
        <v>300</v>
      </c>
    </row>
    <row r="76" spans="11:12">
      <c r="K76" s="20">
        <v>75</v>
      </c>
      <c r="L76" s="20">
        <v>300</v>
      </c>
    </row>
    <row r="77" spans="11:12">
      <c r="K77" s="20">
        <v>76</v>
      </c>
      <c r="L77" s="20">
        <v>300</v>
      </c>
    </row>
    <row r="78" spans="11:12">
      <c r="K78" s="20">
        <v>77</v>
      </c>
      <c r="L78" s="20">
        <v>300</v>
      </c>
    </row>
    <row r="79" spans="11:12">
      <c r="K79" s="20">
        <v>78</v>
      </c>
      <c r="L79" s="20">
        <v>300</v>
      </c>
    </row>
    <row r="80" spans="11:12">
      <c r="K80" s="20">
        <v>79</v>
      </c>
      <c r="L80" s="20">
        <v>300</v>
      </c>
    </row>
    <row r="81" spans="11:12">
      <c r="K81" s="20">
        <v>80</v>
      </c>
      <c r="L81" s="20">
        <v>400</v>
      </c>
    </row>
    <row r="82" spans="11:12">
      <c r="K82" s="20">
        <v>81</v>
      </c>
      <c r="L82" s="20">
        <v>400</v>
      </c>
    </row>
    <row r="83" spans="11:12">
      <c r="K83" s="20">
        <v>82</v>
      </c>
      <c r="L83" s="20">
        <v>400</v>
      </c>
    </row>
    <row r="84" spans="11:12">
      <c r="K84" s="20">
        <v>83</v>
      </c>
      <c r="L84" s="20">
        <v>400</v>
      </c>
    </row>
    <row r="85" spans="11:12">
      <c r="K85" s="20">
        <v>84</v>
      </c>
      <c r="L85" s="20">
        <v>400</v>
      </c>
    </row>
    <row r="86" spans="11:12">
      <c r="K86" s="20">
        <v>85</v>
      </c>
      <c r="L86" s="20">
        <v>400</v>
      </c>
    </row>
    <row r="87" spans="11:12">
      <c r="K87" s="20">
        <v>86</v>
      </c>
      <c r="L87" s="20">
        <v>400</v>
      </c>
    </row>
    <row r="88" spans="11:12">
      <c r="K88" s="20">
        <v>87</v>
      </c>
      <c r="L88" s="20">
        <v>400</v>
      </c>
    </row>
    <row r="89" spans="11:12">
      <c r="K89" s="20">
        <v>88</v>
      </c>
      <c r="L89" s="20">
        <v>400</v>
      </c>
    </row>
    <row r="90" spans="11:12">
      <c r="K90" s="20">
        <v>89</v>
      </c>
      <c r="L90" s="20">
        <v>400</v>
      </c>
    </row>
    <row r="91" spans="11:12">
      <c r="K91" s="20">
        <v>90</v>
      </c>
      <c r="L91" s="20">
        <v>500</v>
      </c>
    </row>
    <row r="92" spans="11:12">
      <c r="K92" s="20">
        <v>91</v>
      </c>
      <c r="L92" s="20">
        <v>500</v>
      </c>
    </row>
    <row r="93" spans="11:12">
      <c r="K93" s="20">
        <v>92</v>
      </c>
      <c r="L93" s="20">
        <v>500</v>
      </c>
    </row>
    <row r="94" spans="11:12">
      <c r="K94" s="20">
        <v>93</v>
      </c>
      <c r="L94" s="20">
        <v>500</v>
      </c>
    </row>
    <row r="95" spans="11:12">
      <c r="K95" s="20">
        <v>94</v>
      </c>
      <c r="L95" s="20">
        <v>500</v>
      </c>
    </row>
    <row r="96" spans="11:12">
      <c r="K96" s="20">
        <v>95</v>
      </c>
      <c r="L96" s="20">
        <v>500</v>
      </c>
    </row>
    <row r="97" spans="11:12">
      <c r="K97" s="20">
        <v>96</v>
      </c>
      <c r="L97" s="20">
        <v>500</v>
      </c>
    </row>
    <row r="98" spans="11:12">
      <c r="K98" s="20">
        <v>97</v>
      </c>
      <c r="L98" s="20">
        <v>500</v>
      </c>
    </row>
    <row r="99" spans="11:12">
      <c r="K99" s="20">
        <v>98</v>
      </c>
      <c r="L99" s="20">
        <v>500</v>
      </c>
    </row>
    <row r="100" spans="11:12">
      <c r="K100" s="20">
        <v>99</v>
      </c>
      <c r="L100" s="20">
        <v>500</v>
      </c>
    </row>
    <row r="101" spans="11:12">
      <c r="K101" s="20">
        <v>100</v>
      </c>
      <c r="L101" s="20">
        <v>600</v>
      </c>
    </row>
  </sheetData>
  <sortState ref="A2:B5">
    <sortCondition ref="A2"/>
  </sortState>
  <mergeCells count="2">
    <mergeCell ref="H1:I1"/>
    <mergeCell ref="K1:L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ACGOutput xmlns:meta="urn:us:gov:cia:enterprise:schema:XMLDefinitionMetadata:1.1" xmlns:xsi="http://www.w3.org/2001/XMLSchema-instance" xmlns:ism="urn:us:gov:ic:ism" xmlns="urn:us:gov:cia:cmpo:acg:schema:ACGOutput:2.3">
  <ResultList>
    <Result>
      <class:Classification xmlns:class="urn:us:gov:cia:enterprise:schema:Classification:2.3" dateClassified="2016-10-17" portionMarking="false" caveat="false" tool="WS" toolVersion="201610">
        <class:ClassificationMarking type="USClassificationMarking" value="UNCLASSIFIED"/>
        <class:ClassifiedBy>1094486-0</class:ClassifiedBy>
        <class:ClassificationHeader>
          <class:ClassificationBanner>UNCLASSIFIED</class:ClassificationBanner>
          <class:SCICaveat/>
          <class:DescriptiveMarkings/>
        </class:ClassificationHeader>
        <class:ClassificationFooter>
          <class:DescriptiveMarkings/>
          <class:ClassificationBanner>UNCLASSIFIED</class:ClassificationBanner>
        </class:ClassificationFooter>
      </class:Classification>
      <ICISMTranslation xmlns:ism="urn:us:gov:ic:ism" ism:classification="U" ism:createDate="2016-10-17" ism:DESVersion="201412" ism:ISMCATCESVersion="201505" ism:compliesWith="USGov USIC" ism:exemptFrom="IC_710_MANDATORY_FDR" ism:ownerProducer="USA">
</ICISMTranslation>
      <MessageList>
        <Message messageId="1001" severity="info">
          <BaseMessage>Classification is valid</BaseMessage>
          <MessageText>Classification is valid</MessageText>
        </Message>
      </MessageList>
    </Result>
  </ResultList>
</ACGOutput>
</file>

<file path=customXml/item2.xml><?xml version="1.0" encoding="utf-8"?>
<class:Classification xmlns:class="urn:us:gov:cia:enterprise:schema:Classification:2.3" dateClassified="2016-10-17" portionMarking="false" caveat="false" tool="AACG" toolVersion="201610">
  <class:ClassificationMarking type="USClassificationMarking" value="UNCLASSIFIED"/>
  <class:ClassifiedBy>1094486-0</class:ClassifiedBy>
  <class:ClassificationHeader>
    <class:ClassificationBanner>UNCLASSIFIED</class:ClassificationBanner>
    <class:SCICaveat/>
    <class:DescriptiveMarkings/>
  </class:ClassificationHeader>
  <class:ClassificationFooter>
    <class:DescriptiveMarkings/>
    <class:ClassificationBanner>UNCLASSIFIED</class:ClassificationBanner>
  </class:ClassificationFooter>
</class:Classification>
</file>

<file path=customXml/itemProps1.xml><?xml version="1.0" encoding="utf-8"?>
<ds:datastoreItem xmlns:ds="http://schemas.openxmlformats.org/officeDocument/2006/customXml" ds:itemID="{AF6DF7BB-5CE1-40EC-B0F1-9F6AC5531879}">
  <ds:schemaRefs>
    <ds:schemaRef ds:uri="urn:us:gov:cia:enterprise:schema:XMLDefinitionMetadata:1.1"/>
    <ds:schemaRef ds:uri="urn:us:gov:ic:ism"/>
    <ds:schemaRef ds:uri="urn:us:gov:cia:cmpo:acg:schema:ACGOutput:2.3"/>
    <ds:schemaRef ds:uri="urn:us:gov:cia:enterprise:schema:Classification:2.3"/>
  </ds:schemaRefs>
</ds:datastoreItem>
</file>

<file path=customXml/itemProps2.xml><?xml version="1.0" encoding="utf-8"?>
<ds:datastoreItem xmlns:ds="http://schemas.openxmlformats.org/officeDocument/2006/customXml" ds:itemID="{28A3AF66-AAC8-43E9-9FBD-DA9A1B84EA92}">
  <ds:schemaRefs>
    <ds:schemaRef ds:uri="urn:us:gov:cia:enterprise:schema:Classification:2.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8</vt:i4>
      </vt:variant>
    </vt:vector>
  </HeadingPairs>
  <TitlesOfParts>
    <vt:vector size="13" baseType="lpstr">
      <vt:lpstr>Report</vt:lpstr>
      <vt:lpstr>Instructions</vt:lpstr>
      <vt:lpstr>Sol 001</vt:lpstr>
      <vt:lpstr>Alpha Centauri 002</vt:lpstr>
      <vt:lpstr>Data</vt:lpstr>
      <vt:lpstr>EconType</vt:lpstr>
      <vt:lpstr>EconVar</vt:lpstr>
      <vt:lpstr>Prewarp</vt:lpstr>
      <vt:lpstr>RPBonus</vt:lpstr>
      <vt:lpstr>RPTable</vt:lpstr>
      <vt:lpstr>State</vt:lpstr>
      <vt:lpstr>WorldStatus</vt:lpstr>
      <vt:lpstr>WorldType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2016-10-25T14:08:27Z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ACG_OFFICE_DLL">
    <vt:bool>true</vt:bool>
  </property>
  <property fmtid="{D5CDD505-2E9C-101B-9397-08002B2CF9AE}" pid="3" name="AACG_Created">
    <vt:bool>true</vt:bool>
  </property>
  <property fmtid="{D5CDD505-2E9C-101B-9397-08002B2CF9AE}" pid="4" name="AACG_DescMarkings">
    <vt:lpwstr/>
  </property>
  <property fmtid="{D5CDD505-2E9C-101B-9397-08002B2CF9AE}" pid="5" name="AACG_AddMark">
    <vt:lpwstr/>
  </property>
  <property fmtid="{D5CDD505-2E9C-101B-9397-08002B2CF9AE}" pid="6" name="AACG_Header">
    <vt:lpwstr>UNCLASSIFIED</vt:lpwstr>
  </property>
  <property fmtid="{D5CDD505-2E9C-101B-9397-08002B2CF9AE}" pid="7" name="AACG_Footer">
    <vt:lpwstr>_x000d_UNCLASSIFIED</vt:lpwstr>
  </property>
  <property fmtid="{D5CDD505-2E9C-101B-9397-08002B2CF9AE}" pid="8" name="AACG_ClassBlock">
    <vt:lpwstr/>
  </property>
  <property fmtid="{D5CDD505-2E9C-101B-9397-08002B2CF9AE}" pid="9" name="AACG_ClassType">
    <vt:lpwstr>USClassificationMarking</vt:lpwstr>
  </property>
  <property fmtid="{D5CDD505-2E9C-101B-9397-08002B2CF9AE}" pid="10" name="AACG_DeclOnList">
    <vt:lpwstr/>
  </property>
  <property fmtid="{D5CDD505-2E9C-101B-9397-08002B2CF9AE}" pid="11" name="AACG_USAF_Derivatives">
    <vt:lpwstr/>
  </property>
  <property fmtid="{D5CDD505-2E9C-101B-9397-08002B2CF9AE}" pid="12" name="AACG_SCI_Other">
    <vt:lpwstr/>
  </property>
  <property fmtid="{D5CDD505-2E9C-101B-9397-08002B2CF9AE}" pid="13" name="AACG_Dissem_Other">
    <vt:lpwstr/>
  </property>
  <property fmtid="{D5CDD505-2E9C-101B-9397-08002B2CF9AE}" pid="14" name="AACG_NonInt_Other">
    <vt:lpwstr/>
  </property>
  <property fmtid="{D5CDD505-2E9C-101B-9397-08002B2CF9AE}" pid="15" name="PortionWaiver">
    <vt:lpwstr/>
  </property>
  <property fmtid="{D5CDD505-2E9C-101B-9397-08002B2CF9AE}" pid="16" name="AACG_OrconOriginator">
    <vt:lpwstr/>
  </property>
  <property fmtid="{D5CDD505-2E9C-101B-9397-08002B2CF9AE}" pid="17" name="AACG_OrconRecipients">
    <vt:lpwstr/>
  </property>
  <property fmtid="{D5CDD505-2E9C-101B-9397-08002B2CF9AE}" pid="18" name="AACG_CustomClassXMLPart">
    <vt:lpwstr>{28A3AF66-AAC8-43E9-9FBD-DA9A1B84EA92}</vt:lpwstr>
  </property>
  <property fmtid="{D5CDD505-2E9C-101B-9397-08002B2CF9AE}" pid="19" name="AACG_CustomIsmTranslationPart">
    <vt:lpwstr>{AF6DF7BB-5CE1-40EC-B0F1-9F6AC5531879}</vt:lpwstr>
  </property>
</Properties>
</file>