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8870" windowHeight="7815"/>
  </bookViews>
  <sheets>
    <sheet name="Report" sheetId="1" r:id="rId1"/>
    <sheet name="Sol 001" sheetId="2" r:id="rId2"/>
    <sheet name="Alpha Centauri 002" sheetId="7" r:id="rId3"/>
    <sheet name="Sigma Draconis 003" sheetId="8" r:id="rId4"/>
    <sheet name="Data" sheetId="4" r:id="rId5"/>
  </sheets>
  <definedNames>
    <definedName name="BonusRP" localSheetId="3">Data!#REF!</definedName>
    <definedName name="BonusRP">Data!#REF!</definedName>
    <definedName name="EconType">Data!$A$2:$A$5</definedName>
    <definedName name="EconVar">Data!$A$2:$B$5</definedName>
    <definedName name="NumPlanets" localSheetId="3">Data!#REF!</definedName>
    <definedName name="NumPlanets">Data!#REF!</definedName>
    <definedName name="Prewarp">Data!$A$7:$A$8</definedName>
    <definedName name="RPBonus">Data!$K$2:$L$101</definedName>
    <definedName name="RPTable">Data!$H$2:$I$17</definedName>
    <definedName name="WorldStatus">Data!$E$2:$E$4</definedName>
    <definedName name="WorldType">Data!$E$5:$E$17</definedName>
  </definedNames>
  <calcPr calcId="152511"/>
</workbook>
</file>

<file path=xl/calcChain.xml><?xml version="1.0" encoding="utf-8"?>
<calcChain xmlns="http://schemas.openxmlformats.org/spreadsheetml/2006/main">
  <c r="E6" i="1" l="1"/>
  <c r="D6" i="1"/>
  <c r="D5" i="1"/>
  <c r="J63" i="8"/>
  <c r="I63" i="8"/>
  <c r="H63" i="8"/>
  <c r="F63" i="8"/>
  <c r="J62" i="8"/>
  <c r="I62" i="8"/>
  <c r="H62" i="8"/>
  <c r="F62" i="8"/>
  <c r="J61" i="8"/>
  <c r="I61" i="8"/>
  <c r="H61" i="8"/>
  <c r="F61" i="8"/>
  <c r="J60" i="8"/>
  <c r="I60" i="8"/>
  <c r="H60" i="8"/>
  <c r="F60" i="8"/>
  <c r="J59" i="8"/>
  <c r="I59" i="8"/>
  <c r="H59" i="8"/>
  <c r="F59" i="8"/>
  <c r="J58" i="8"/>
  <c r="I58" i="8"/>
  <c r="H58" i="8"/>
  <c r="F58" i="8"/>
  <c r="J57" i="8"/>
  <c r="I57" i="8"/>
  <c r="H57" i="8"/>
  <c r="F57" i="8"/>
  <c r="J56" i="8"/>
  <c r="I56" i="8"/>
  <c r="H56" i="8"/>
  <c r="F56" i="8"/>
  <c r="J55" i="8"/>
  <c r="I55" i="8"/>
  <c r="H55" i="8"/>
  <c r="F55" i="8"/>
  <c r="J54" i="8"/>
  <c r="I54" i="8"/>
  <c r="H54" i="8"/>
  <c r="F54" i="8"/>
  <c r="J53" i="8"/>
  <c r="I53" i="8"/>
  <c r="H53" i="8"/>
  <c r="F53" i="8"/>
  <c r="J52" i="8"/>
  <c r="I52" i="8"/>
  <c r="H52" i="8"/>
  <c r="F52" i="8"/>
  <c r="J51" i="8"/>
  <c r="I51" i="8"/>
  <c r="H51" i="8"/>
  <c r="F51" i="8"/>
  <c r="J50" i="8"/>
  <c r="I50" i="8"/>
  <c r="H50" i="8"/>
  <c r="F50" i="8"/>
  <c r="J49" i="8"/>
  <c r="I49" i="8"/>
  <c r="H49" i="8"/>
  <c r="F49" i="8"/>
  <c r="J48" i="8"/>
  <c r="I48" i="8"/>
  <c r="H48" i="8"/>
  <c r="F48" i="8"/>
  <c r="J47" i="8"/>
  <c r="I47" i="8"/>
  <c r="H47" i="8"/>
  <c r="F47" i="8"/>
  <c r="J46" i="8"/>
  <c r="I46" i="8"/>
  <c r="H46" i="8"/>
  <c r="F46" i="8"/>
  <c r="J45" i="8"/>
  <c r="I45" i="8"/>
  <c r="H45" i="8"/>
  <c r="F45" i="8"/>
  <c r="J44" i="8"/>
  <c r="I44" i="8"/>
  <c r="H44" i="8"/>
  <c r="F44" i="8"/>
  <c r="J43" i="8"/>
  <c r="I43" i="8"/>
  <c r="H43" i="8"/>
  <c r="F43" i="8"/>
  <c r="J42" i="8"/>
  <c r="I42" i="8"/>
  <c r="H42" i="8"/>
  <c r="F42" i="8"/>
  <c r="J41" i="8"/>
  <c r="I41" i="8"/>
  <c r="H41" i="8"/>
  <c r="F41" i="8"/>
  <c r="J40" i="8"/>
  <c r="I40" i="8"/>
  <c r="H40" i="8"/>
  <c r="F40" i="8"/>
  <c r="J39" i="8"/>
  <c r="I39" i="8"/>
  <c r="H39" i="8"/>
  <c r="F39" i="8"/>
  <c r="J38" i="8"/>
  <c r="I38" i="8"/>
  <c r="H38" i="8"/>
  <c r="F38" i="8"/>
  <c r="J37" i="8"/>
  <c r="I37" i="8"/>
  <c r="H37" i="8"/>
  <c r="F37" i="8"/>
  <c r="J36" i="8"/>
  <c r="I36" i="8"/>
  <c r="H36" i="8"/>
  <c r="F36" i="8"/>
  <c r="J35" i="8"/>
  <c r="I35" i="8"/>
  <c r="H35" i="8"/>
  <c r="F35" i="8"/>
  <c r="J34" i="8"/>
  <c r="I34" i="8"/>
  <c r="H34" i="8"/>
  <c r="F34" i="8"/>
  <c r="J33" i="8"/>
  <c r="I33" i="8"/>
  <c r="H33" i="8"/>
  <c r="F33" i="8"/>
  <c r="J32" i="8"/>
  <c r="I32" i="8"/>
  <c r="H32" i="8"/>
  <c r="F32" i="8"/>
  <c r="J31" i="8"/>
  <c r="I31" i="8"/>
  <c r="H31" i="8"/>
  <c r="F31" i="8"/>
  <c r="J30" i="8"/>
  <c r="I30" i="8"/>
  <c r="H30" i="8"/>
  <c r="F30" i="8"/>
  <c r="J29" i="8"/>
  <c r="I29" i="8"/>
  <c r="H29" i="8"/>
  <c r="F29" i="8"/>
  <c r="J28" i="8"/>
  <c r="I28" i="8"/>
  <c r="H28" i="8"/>
  <c r="F28" i="8"/>
  <c r="J27" i="8"/>
  <c r="I27" i="8"/>
  <c r="H27" i="8"/>
  <c r="F27" i="8"/>
  <c r="J26" i="8"/>
  <c r="I26" i="8"/>
  <c r="H26" i="8"/>
  <c r="F26" i="8"/>
  <c r="J25" i="8"/>
  <c r="I25" i="8"/>
  <c r="H25" i="8"/>
  <c r="F25" i="8"/>
  <c r="J24" i="8"/>
  <c r="I24" i="8"/>
  <c r="H24" i="8"/>
  <c r="F24" i="8"/>
  <c r="J23" i="8"/>
  <c r="I23" i="8"/>
  <c r="H23" i="8"/>
  <c r="F23" i="8"/>
  <c r="J22" i="8"/>
  <c r="I22" i="8"/>
  <c r="F22" i="8"/>
  <c r="H22" i="8" s="1"/>
  <c r="J21" i="8"/>
  <c r="I21" i="8"/>
  <c r="H21" i="8"/>
  <c r="F21" i="8"/>
  <c r="J20" i="8"/>
  <c r="I20" i="8"/>
  <c r="F20" i="8"/>
  <c r="H20" i="8" s="1"/>
  <c r="J19" i="8"/>
  <c r="I19" i="8"/>
  <c r="F19" i="8"/>
  <c r="H19" i="8" s="1"/>
  <c r="J18" i="8"/>
  <c r="I18" i="8"/>
  <c r="H18" i="8"/>
  <c r="F18" i="8"/>
  <c r="M17" i="8"/>
  <c r="J17" i="8"/>
  <c r="I17" i="8"/>
  <c r="F17" i="8"/>
  <c r="H17" i="8" s="1"/>
  <c r="M16" i="8"/>
  <c r="J16" i="8"/>
  <c r="I16" i="8"/>
  <c r="H16" i="8"/>
  <c r="F16" i="8"/>
  <c r="N15" i="8"/>
  <c r="N19" i="8" s="1"/>
  <c r="M15" i="8"/>
  <c r="J15" i="8"/>
  <c r="I15" i="8"/>
  <c r="H15" i="8"/>
  <c r="F15" i="8"/>
  <c r="M14" i="8"/>
  <c r="J14" i="8"/>
  <c r="I14" i="8"/>
  <c r="F14" i="8"/>
  <c r="H14" i="8" s="1"/>
  <c r="N13" i="8"/>
  <c r="M13" i="8"/>
  <c r="J13" i="8"/>
  <c r="I13" i="8"/>
  <c r="F13" i="8"/>
  <c r="H13" i="8" s="1"/>
  <c r="N12" i="8"/>
  <c r="M12" i="8"/>
  <c r="J12" i="8"/>
  <c r="I12" i="8"/>
  <c r="F12" i="8"/>
  <c r="H12" i="8" s="1"/>
  <c r="N11" i="8"/>
  <c r="M11" i="8"/>
  <c r="I11" i="8"/>
  <c r="F11" i="8"/>
  <c r="H11" i="8" s="1"/>
  <c r="J11" i="8" s="1"/>
  <c r="N10" i="8"/>
  <c r="M10" i="8"/>
  <c r="I10" i="8"/>
  <c r="F10" i="8"/>
  <c r="H10" i="8" s="1"/>
  <c r="J10" i="8" s="1"/>
  <c r="N9" i="8"/>
  <c r="M9" i="8"/>
  <c r="I9" i="8"/>
  <c r="F9" i="8"/>
  <c r="H9" i="8" s="1"/>
  <c r="J9" i="8" s="1"/>
  <c r="N8" i="8"/>
  <c r="M8" i="8"/>
  <c r="I8" i="8"/>
  <c r="F8" i="8"/>
  <c r="H8" i="8" s="1"/>
  <c r="J8" i="8" s="1"/>
  <c r="N7" i="8"/>
  <c r="M7" i="8"/>
  <c r="I7" i="8"/>
  <c r="F7" i="8"/>
  <c r="H7" i="8" s="1"/>
  <c r="J7" i="8" s="1"/>
  <c r="M6" i="8"/>
  <c r="M19" i="8" s="1"/>
  <c r="I6" i="8"/>
  <c r="F6" i="8"/>
  <c r="H6" i="8" s="1"/>
  <c r="N5" i="8"/>
  <c r="M5" i="8"/>
  <c r="I5" i="8"/>
  <c r="H5" i="8"/>
  <c r="J5" i="8" s="1"/>
  <c r="F5" i="8"/>
  <c r="N4" i="8"/>
  <c r="O5" i="8" s="1"/>
  <c r="M4" i="8"/>
  <c r="I4" i="8"/>
  <c r="H4" i="8"/>
  <c r="J4" i="8" s="1"/>
  <c r="F4" i="8"/>
  <c r="I9" i="2"/>
  <c r="O21" i="8" l="1"/>
  <c r="N6" i="8"/>
  <c r="N18" i="8" s="1"/>
  <c r="N20" i="8" s="1"/>
  <c r="O20" i="8" s="1"/>
  <c r="J6" i="8"/>
  <c r="M20" i="8" s="1"/>
  <c r="M22" i="8" s="1"/>
  <c r="H5" i="7"/>
  <c r="H6" i="7"/>
  <c r="H7" i="7"/>
  <c r="H8" i="7"/>
  <c r="H9" i="7"/>
  <c r="H10" i="7"/>
  <c r="H11" i="7"/>
  <c r="H12" i="7"/>
  <c r="H13" i="7"/>
  <c r="H14" i="7"/>
  <c r="H15" i="7"/>
  <c r="H16" i="7"/>
  <c r="H17" i="7"/>
  <c r="H18" i="7"/>
  <c r="H19" i="7"/>
  <c r="H20" i="7"/>
  <c r="H21" i="7"/>
  <c r="H22" i="7"/>
  <c r="H23" i="7"/>
  <c r="H24" i="7"/>
  <c r="H25" i="7"/>
  <c r="H26" i="7"/>
  <c r="H27" i="7"/>
  <c r="H28" i="7"/>
  <c r="H29" i="7"/>
  <c r="H30" i="7"/>
  <c r="H31" i="7"/>
  <c r="H32" i="7"/>
  <c r="H33" i="7"/>
  <c r="H34" i="7"/>
  <c r="H35" i="7"/>
  <c r="H36" i="7"/>
  <c r="H37" i="7"/>
  <c r="H38" i="7"/>
  <c r="H39" i="7"/>
  <c r="H40" i="7"/>
  <c r="H41" i="7"/>
  <c r="H42" i="7"/>
  <c r="H43" i="7"/>
  <c r="H44" i="7"/>
  <c r="H45" i="7"/>
  <c r="H46" i="7"/>
  <c r="H47" i="7"/>
  <c r="H48" i="7"/>
  <c r="H49" i="7"/>
  <c r="H50" i="7"/>
  <c r="H51" i="7"/>
  <c r="H52" i="7"/>
  <c r="H53" i="7"/>
  <c r="H54" i="7"/>
  <c r="H55" i="7"/>
  <c r="H56" i="7"/>
  <c r="H57" i="7"/>
  <c r="H58" i="7"/>
  <c r="H59" i="7"/>
  <c r="H60" i="7"/>
  <c r="H61" i="7"/>
  <c r="H62" i="7"/>
  <c r="H63" i="7"/>
  <c r="H4" i="7"/>
  <c r="H4" i="2"/>
  <c r="K3" i="1"/>
  <c r="L3" i="1" s="1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61" i="2"/>
  <c r="H62" i="2"/>
  <c r="H63" i="2"/>
  <c r="H5" i="2"/>
  <c r="H6" i="2"/>
  <c r="H7" i="2"/>
  <c r="H8" i="2"/>
  <c r="H9" i="2"/>
  <c r="H10" i="2"/>
  <c r="J63" i="7" l="1"/>
  <c r="I63" i="7"/>
  <c r="F63" i="7"/>
  <c r="J62" i="7"/>
  <c r="I62" i="7"/>
  <c r="F62" i="7"/>
  <c r="J61" i="7"/>
  <c r="I61" i="7"/>
  <c r="F61" i="7"/>
  <c r="J60" i="7"/>
  <c r="I60" i="7"/>
  <c r="F60" i="7"/>
  <c r="J59" i="7"/>
  <c r="I59" i="7"/>
  <c r="F59" i="7"/>
  <c r="J58" i="7"/>
  <c r="I58" i="7"/>
  <c r="F58" i="7"/>
  <c r="J57" i="7"/>
  <c r="I57" i="7"/>
  <c r="F57" i="7"/>
  <c r="J56" i="7"/>
  <c r="I56" i="7"/>
  <c r="F56" i="7"/>
  <c r="J55" i="7"/>
  <c r="I55" i="7"/>
  <c r="F55" i="7"/>
  <c r="J54" i="7"/>
  <c r="I54" i="7"/>
  <c r="F54" i="7"/>
  <c r="J53" i="7"/>
  <c r="I53" i="7"/>
  <c r="F53" i="7"/>
  <c r="J52" i="7"/>
  <c r="I52" i="7"/>
  <c r="F52" i="7"/>
  <c r="J51" i="7"/>
  <c r="I51" i="7"/>
  <c r="F51" i="7"/>
  <c r="J50" i="7"/>
  <c r="I50" i="7"/>
  <c r="F50" i="7"/>
  <c r="J49" i="7"/>
  <c r="I49" i="7"/>
  <c r="F49" i="7"/>
  <c r="J48" i="7"/>
  <c r="I48" i="7"/>
  <c r="F48" i="7"/>
  <c r="J47" i="7"/>
  <c r="I47" i="7"/>
  <c r="F47" i="7"/>
  <c r="J46" i="7"/>
  <c r="I46" i="7"/>
  <c r="F46" i="7"/>
  <c r="J45" i="7"/>
  <c r="I45" i="7"/>
  <c r="F45" i="7"/>
  <c r="J44" i="7"/>
  <c r="I44" i="7"/>
  <c r="F44" i="7"/>
  <c r="J43" i="7"/>
  <c r="I43" i="7"/>
  <c r="F43" i="7"/>
  <c r="J42" i="7"/>
  <c r="I42" i="7"/>
  <c r="F42" i="7"/>
  <c r="J41" i="7"/>
  <c r="I41" i="7"/>
  <c r="F41" i="7"/>
  <c r="J40" i="7"/>
  <c r="I40" i="7"/>
  <c r="F40" i="7"/>
  <c r="J39" i="7"/>
  <c r="I39" i="7"/>
  <c r="F39" i="7"/>
  <c r="J38" i="7"/>
  <c r="I38" i="7"/>
  <c r="F38" i="7"/>
  <c r="J37" i="7"/>
  <c r="I37" i="7"/>
  <c r="F37" i="7"/>
  <c r="J36" i="7"/>
  <c r="I36" i="7"/>
  <c r="F36" i="7"/>
  <c r="J35" i="7"/>
  <c r="I35" i="7"/>
  <c r="F35" i="7"/>
  <c r="J34" i="7"/>
  <c r="I34" i="7"/>
  <c r="F34" i="7"/>
  <c r="J33" i="7"/>
  <c r="I33" i="7"/>
  <c r="F33" i="7"/>
  <c r="J32" i="7"/>
  <c r="I32" i="7"/>
  <c r="F32" i="7"/>
  <c r="J31" i="7"/>
  <c r="I31" i="7"/>
  <c r="F31" i="7"/>
  <c r="J30" i="7"/>
  <c r="I30" i="7"/>
  <c r="F30" i="7"/>
  <c r="J29" i="7"/>
  <c r="I29" i="7"/>
  <c r="F29" i="7"/>
  <c r="J28" i="7"/>
  <c r="I28" i="7"/>
  <c r="F28" i="7"/>
  <c r="J27" i="7"/>
  <c r="I27" i="7"/>
  <c r="F27" i="7"/>
  <c r="J26" i="7"/>
  <c r="I26" i="7"/>
  <c r="F26" i="7"/>
  <c r="J25" i="7"/>
  <c r="I25" i="7"/>
  <c r="F25" i="7"/>
  <c r="J24" i="7"/>
  <c r="I24" i="7"/>
  <c r="F24" i="7"/>
  <c r="J23" i="7"/>
  <c r="I23" i="7"/>
  <c r="F23" i="7"/>
  <c r="J22" i="7"/>
  <c r="I22" i="7"/>
  <c r="F22" i="7"/>
  <c r="J21" i="7"/>
  <c r="I21" i="7"/>
  <c r="F21" i="7"/>
  <c r="J20" i="7"/>
  <c r="I20" i="7"/>
  <c r="F20" i="7"/>
  <c r="J19" i="7"/>
  <c r="I19" i="7"/>
  <c r="F19" i="7"/>
  <c r="J18" i="7"/>
  <c r="I18" i="7"/>
  <c r="F18" i="7"/>
  <c r="M17" i="7"/>
  <c r="J17" i="7"/>
  <c r="I17" i="7"/>
  <c r="F17" i="7"/>
  <c r="M16" i="7"/>
  <c r="J16" i="7"/>
  <c r="I16" i="7"/>
  <c r="F16" i="7"/>
  <c r="M15" i="7"/>
  <c r="J15" i="7"/>
  <c r="I15" i="7"/>
  <c r="F15" i="7"/>
  <c r="M14" i="7"/>
  <c r="J14" i="7"/>
  <c r="I14" i="7"/>
  <c r="F14" i="7"/>
  <c r="N13" i="7"/>
  <c r="M13" i="7"/>
  <c r="J13" i="7"/>
  <c r="I13" i="7"/>
  <c r="F13" i="7"/>
  <c r="N12" i="7"/>
  <c r="M12" i="7"/>
  <c r="J12" i="7"/>
  <c r="I12" i="7"/>
  <c r="F12" i="7"/>
  <c r="N11" i="7"/>
  <c r="M11" i="7"/>
  <c r="I11" i="7"/>
  <c r="F11" i="7"/>
  <c r="N10" i="7"/>
  <c r="M10" i="7"/>
  <c r="I10" i="7"/>
  <c r="F10" i="7"/>
  <c r="N9" i="7"/>
  <c r="M9" i="7"/>
  <c r="I9" i="7"/>
  <c r="F9" i="7"/>
  <c r="N8" i="7"/>
  <c r="M8" i="7"/>
  <c r="I8" i="7"/>
  <c r="N15" i="7"/>
  <c r="N19" i="7" s="1"/>
  <c r="F8" i="7"/>
  <c r="N7" i="7"/>
  <c r="M7" i="7"/>
  <c r="I7" i="7"/>
  <c r="F7" i="7"/>
  <c r="M6" i="7"/>
  <c r="I6" i="7"/>
  <c r="N6" i="7"/>
  <c r="F6" i="7"/>
  <c r="M5" i="7"/>
  <c r="N5" i="7" s="1"/>
  <c r="I5" i="7"/>
  <c r="F5" i="7"/>
  <c r="M4" i="7"/>
  <c r="N4" i="7" s="1"/>
  <c r="I4" i="7"/>
  <c r="F4" i="7"/>
  <c r="I5" i="2"/>
  <c r="F8" i="2"/>
  <c r="I6" i="2"/>
  <c r="I7" i="2"/>
  <c r="I10" i="2"/>
  <c r="J10" i="2" s="1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4" i="2"/>
  <c r="J9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F23" i="2"/>
  <c r="F22" i="2"/>
  <c r="F21" i="2"/>
  <c r="F20" i="2"/>
  <c r="F19" i="2"/>
  <c r="F18" i="2"/>
  <c r="F17" i="2"/>
  <c r="F16" i="2"/>
  <c r="F15" i="2"/>
  <c r="F14" i="2"/>
  <c r="F33" i="2"/>
  <c r="F32" i="2"/>
  <c r="F31" i="2"/>
  <c r="F30" i="2"/>
  <c r="F29" i="2"/>
  <c r="F28" i="2"/>
  <c r="F27" i="2"/>
  <c r="F26" i="2"/>
  <c r="F25" i="2"/>
  <c r="F24" i="2"/>
  <c r="F43" i="2"/>
  <c r="F42" i="2"/>
  <c r="F41" i="2"/>
  <c r="F40" i="2"/>
  <c r="F39" i="2"/>
  <c r="F38" i="2"/>
  <c r="F37" i="2"/>
  <c r="F36" i="2"/>
  <c r="F35" i="2"/>
  <c r="F34" i="2"/>
  <c r="F53" i="2"/>
  <c r="F52" i="2"/>
  <c r="F51" i="2"/>
  <c r="F50" i="2"/>
  <c r="F49" i="2"/>
  <c r="F48" i="2"/>
  <c r="F47" i="2"/>
  <c r="F46" i="2"/>
  <c r="F45" i="2"/>
  <c r="F44" i="2"/>
  <c r="F63" i="2"/>
  <c r="F62" i="2"/>
  <c r="F61" i="2"/>
  <c r="F60" i="2"/>
  <c r="F59" i="2"/>
  <c r="F58" i="2"/>
  <c r="F57" i="2"/>
  <c r="F56" i="2"/>
  <c r="F55" i="2"/>
  <c r="F54" i="2"/>
  <c r="J4" i="7" l="1"/>
  <c r="J11" i="7"/>
  <c r="J9" i="7"/>
  <c r="J7" i="2"/>
  <c r="J5" i="7"/>
  <c r="J7" i="7"/>
  <c r="J10" i="7"/>
  <c r="N18" i="7"/>
  <c r="N20" i="7" s="1"/>
  <c r="O20" i="7" s="1"/>
  <c r="O21" i="7" s="1"/>
  <c r="M19" i="7"/>
  <c r="O5" i="7"/>
  <c r="J6" i="7"/>
  <c r="J6" i="2"/>
  <c r="J8" i="7"/>
  <c r="J4" i="2"/>
  <c r="L5" i="1"/>
  <c r="L7" i="1"/>
  <c r="F12" i="2"/>
  <c r="F11" i="2"/>
  <c r="N13" i="2"/>
  <c r="N12" i="2"/>
  <c r="N11" i="2"/>
  <c r="N10" i="2"/>
  <c r="F5" i="2"/>
  <c r="F6" i="2"/>
  <c r="F7" i="2"/>
  <c r="F9" i="2"/>
  <c r="F10" i="2"/>
  <c r="F13" i="2"/>
  <c r="F4" i="2"/>
  <c r="M17" i="2"/>
  <c r="M16" i="2"/>
  <c r="M15" i="2"/>
  <c r="M14" i="2"/>
  <c r="M13" i="2"/>
  <c r="M12" i="2"/>
  <c r="M11" i="2"/>
  <c r="M10" i="2"/>
  <c r="M9" i="2"/>
  <c r="M8" i="2"/>
  <c r="M7" i="2"/>
  <c r="M6" i="2"/>
  <c r="M5" i="2"/>
  <c r="N5" i="2" s="1"/>
  <c r="M4" i="2"/>
  <c r="M20" i="7" l="1"/>
  <c r="I8" i="2"/>
  <c r="J8" i="2" s="1"/>
  <c r="J5" i="2"/>
  <c r="N4" i="2"/>
  <c r="M19" i="2"/>
  <c r="D4" i="1" s="1"/>
  <c r="N6" i="2"/>
  <c r="N9" i="2"/>
  <c r="N8" i="2"/>
  <c r="N7" i="2"/>
  <c r="M22" i="7" l="1"/>
  <c r="E5" i="1" s="1"/>
  <c r="N15" i="2"/>
  <c r="N19" i="2" s="1"/>
  <c r="N18" i="2"/>
  <c r="N20" i="2" l="1"/>
  <c r="M20" i="2" l="1"/>
  <c r="M22" i="2" s="1"/>
  <c r="E4" i="1" l="1"/>
  <c r="L4" i="1" l="1"/>
  <c r="L6" i="1" s="1"/>
  <c r="L8" i="1" s="1"/>
  <c r="L9" i="1" s="1"/>
</calcChain>
</file>

<file path=xl/comments1.xml><?xml version="1.0" encoding="utf-8"?>
<comments xmlns="http://schemas.openxmlformats.org/spreadsheetml/2006/main">
  <authors>
    <author>Author</author>
  </authors>
  <commentList>
    <comment ref="D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M19 then press ENTER.</t>
        </r>
      </text>
    </comment>
    <comment ref="E3" authorId="0" shapeId="0">
      <text>
        <r>
          <rPr>
            <b/>
            <sz val="9"/>
            <color indexed="81"/>
            <rFont val="Tahoma"/>
            <family val="2"/>
          </rPr>
          <t>To update these cells type =, click on the sheet to link, select cell M22 then press ENTER.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G3" authorId="0" shapeId="0">
      <text>
        <r>
          <rPr>
            <b/>
            <sz val="9"/>
            <color indexed="81"/>
            <rFont val="Tahoma"/>
            <family val="2"/>
          </rPr>
          <t>If World Type = Other, roll d10 and enter results in appropriate cell.</t>
        </r>
      </text>
    </comment>
  </commentList>
</comments>
</file>

<file path=xl/sharedStrings.xml><?xml version="1.0" encoding="utf-8"?>
<sst xmlns="http://schemas.openxmlformats.org/spreadsheetml/2006/main" count="303" uniqueCount="161">
  <si>
    <t>Sector (Name)</t>
  </si>
  <si>
    <t>Sector (#)</t>
  </si>
  <si>
    <t>001</t>
  </si>
  <si>
    <t>002</t>
  </si>
  <si>
    <t>003</t>
  </si>
  <si>
    <t>004</t>
  </si>
  <si>
    <t>Sol</t>
  </si>
  <si>
    <t>Alpha Centauri</t>
  </si>
  <si>
    <t>Sigma Draconis</t>
  </si>
  <si>
    <t>Terra Nova</t>
  </si>
  <si>
    <t>Planet</t>
  </si>
  <si>
    <t>System</t>
  </si>
  <si>
    <t>World Type</t>
  </si>
  <si>
    <t>RPs</t>
  </si>
  <si>
    <t>Earth (Sol III)</t>
  </si>
  <si>
    <t>Luna (Sol IIIa)</t>
  </si>
  <si>
    <t>Mars (Sol IV)</t>
  </si>
  <si>
    <t>Memory Alpha</t>
  </si>
  <si>
    <t xml:space="preserve">Jupiter Station </t>
  </si>
  <si>
    <t>F-0902-02</t>
  </si>
  <si>
    <t>Other</t>
  </si>
  <si>
    <t>Arcturus</t>
  </si>
  <si>
    <t>Alpha Bootis</t>
  </si>
  <si>
    <t>Fomalhaut</t>
  </si>
  <si>
    <t>Alpha Piscus Australia</t>
  </si>
  <si>
    <t>Ankaa</t>
  </si>
  <si>
    <t>Alpha Phoenicis</t>
  </si>
  <si>
    <t>Benzite</t>
  </si>
  <si>
    <t>Benxar</t>
  </si>
  <si>
    <t>Beta Hydri</t>
  </si>
  <si>
    <t>Draylax</t>
  </si>
  <si>
    <t>Epsilon Indi</t>
  </si>
  <si>
    <t>Alpha Centauri Prime</t>
  </si>
  <si>
    <t>Babel</t>
  </si>
  <si>
    <t>Wolf 424</t>
  </si>
  <si>
    <t>Lalande Prime</t>
  </si>
  <si>
    <t>Lalande</t>
  </si>
  <si>
    <t>Oputu</t>
  </si>
  <si>
    <t>rogue</t>
  </si>
  <si>
    <t>Non-resource</t>
  </si>
  <si>
    <t>Capital</t>
  </si>
  <si>
    <t>Economy Type</t>
  </si>
  <si>
    <t>Peacetime</t>
  </si>
  <si>
    <t>Modified Tax Revenue</t>
  </si>
  <si>
    <t>Defense Budget</t>
  </si>
  <si>
    <t>Wartime</t>
  </si>
  <si>
    <t>Gearing Up</t>
  </si>
  <si>
    <t>Recession</t>
  </si>
  <si>
    <t>Flux Amount</t>
  </si>
  <si>
    <t>Initial Sector Revenue</t>
  </si>
  <si>
    <t>Final Sector Revenue</t>
  </si>
  <si>
    <t>FSR</t>
  </si>
  <si>
    <t>Planet Productivity</t>
  </si>
  <si>
    <t>Major Industrial Worlds</t>
  </si>
  <si>
    <t>Minor Industrial Worlds</t>
  </si>
  <si>
    <t>Non-Resource</t>
  </si>
  <si>
    <t>Colony (Stage 9)</t>
  </si>
  <si>
    <t>Colony (Stage 8)</t>
  </si>
  <si>
    <t>Colony (Stage 7)</t>
  </si>
  <si>
    <t>Colony (Stage 6)</t>
  </si>
  <si>
    <t>Colony (Stage 5)</t>
  </si>
  <si>
    <t>Colony (Stage 4)</t>
  </si>
  <si>
    <t>Colony (Stage 3)</t>
  </si>
  <si>
    <t>Colony (Stage 2)</t>
  </si>
  <si>
    <t>Colony (Stage 1)</t>
  </si>
  <si>
    <t>Major Industrial World</t>
  </si>
  <si>
    <t>Minor Industrial World</t>
  </si>
  <si>
    <t>fixed amount</t>
  </si>
  <si>
    <t>Pre-warp</t>
  </si>
  <si>
    <t>Sector Capital (Major)</t>
  </si>
  <si>
    <t>Sector Capital (Minor)</t>
  </si>
  <si>
    <t>Initial Nation Revenue</t>
  </si>
  <si>
    <t>World Status</t>
  </si>
  <si>
    <t>Pre-Warp</t>
  </si>
  <si>
    <t>RP Calc Table</t>
  </si>
  <si>
    <t>Base RP</t>
  </si>
  <si>
    <t>Mod</t>
  </si>
  <si>
    <t>Mod RPs</t>
  </si>
  <si>
    <t>Total Tax Revenue</t>
  </si>
  <si>
    <t>Tax Rate %/INR modifier</t>
  </si>
  <si>
    <t>Pre-warp?</t>
  </si>
  <si>
    <t>Yes</t>
  </si>
  <si>
    <t>Total Number of Planets</t>
  </si>
  <si>
    <t>Sector Statistics</t>
  </si>
  <si>
    <t>SECTOR INCOME BY PLANET</t>
  </si>
  <si>
    <t>Total Worlds</t>
  </si>
  <si>
    <t>Other?</t>
  </si>
  <si>
    <t>SECTOR INCOME OVERVIEW</t>
  </si>
  <si>
    <t>SECTOR SUMMARY</t>
  </si>
  <si>
    <t>Date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</si>
  <si>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</si>
  <si>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</si>
  <si>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</si>
  <si>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</si>
  <si>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</si>
  <si>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</si>
  <si>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</si>
  <si>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</si>
  <si>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</si>
  <si>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</si>
  <si>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</si>
  <si>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</si>
  <si>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</si>
  <si>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</si>
  <si>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</si>
  <si>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</si>
  <si>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</si>
  <si>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</si>
  <si>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</si>
  <si>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</si>
  <si>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</si>
  <si>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</si>
  <si>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</si>
  <si>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</si>
  <si>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</si>
  <si>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</si>
  <si>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</si>
  <si>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</si>
  <si>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</si>
  <si>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</si>
  <si>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</si>
  <si>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</si>
  <si>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</si>
  <si>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</si>
  <si>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</si>
  <si>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</si>
  <si>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</si>
  <si>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</si>
  <si>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</si>
  <si>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</si>
  <si>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</si>
  <si>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</si>
  <si>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</si>
  <si>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</si>
  <si>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</si>
  <si>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</si>
  <si>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Nation Planet Bonus</t>
  </si>
  <si>
    <t>Nation Capital</t>
  </si>
  <si>
    <t>No. Planets/Planet Bonus RP</t>
  </si>
  <si>
    <t>Roll 1d10:</t>
  </si>
  <si>
    <t>Annual Flux Table</t>
  </si>
  <si>
    <t>No change</t>
  </si>
  <si>
    <t>Current value + 1d6/2%</t>
  </si>
  <si>
    <t>Current value -1d6/2%</t>
  </si>
  <si>
    <t>Current value -3d6%</t>
  </si>
  <si>
    <t>Current value -1d6%</t>
  </si>
  <si>
    <t>Current value -2d6%</t>
  </si>
  <si>
    <t>Current value + 1d6%</t>
  </si>
  <si>
    <t>Current value + 2d6%</t>
  </si>
  <si>
    <t>Current value +3d6%</t>
  </si>
  <si>
    <t>Modifiers (cumulative)</t>
  </si>
  <si>
    <t>Major/minor military actions (5+ worlds) in sector</t>
  </si>
  <si>
    <t>Minor military actions (1-4 worlds) in sector</t>
  </si>
  <si>
    <t>Occupation-style empire (Klingon, Cardassian)</t>
  </si>
  <si>
    <t>Corporate-style empire (Romulan)</t>
  </si>
  <si>
    <t>UFP-style confederation</t>
  </si>
  <si>
    <t>Last year's change was -15% or more</t>
  </si>
  <si>
    <t>Last year's change was +15% or more</t>
  </si>
  <si>
    <t>Sector colony achieves Stage 2 status</t>
  </si>
  <si>
    <t>Cessation of all minor military actions (from previous year)</t>
  </si>
  <si>
    <t>Cessation of all major military actions (from previous 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</si>
</sst>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0.39997558519241921"/>
      <name val="Calibri"/>
      <family val="2"/>
      <scheme val="minor"/>
    </font>
    <font>
      <b/>
      <u/>
      <sz val="14"/>
      <color theme="0"/>
      <name val="Calibri"/>
      <family val="2"/>
      <scheme val="minor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4" fillId="4" borderId="2" applyNumberFormat="0" applyAlignment="0" applyProtection="0"/>
    <xf numFmtId="9" fontId="5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9" fontId="0" fillId="0" borderId="0" xfId="0" applyNumberForma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  <xf numFmtId="0" fontId="0" fillId="5" borderId="0" xfId="0" applyFill="1"/>
    <xf numFmtId="0" fontId="0" fillId="6" borderId="0" xfId="0" applyFill="1"/>
    <xf numFmtId="0" fontId="1" fillId="6" borderId="0" xfId="0" applyFont="1" applyFill="1"/>
    <xf numFmtId="0" fontId="0" fillId="6" borderId="0" xfId="0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7" borderId="0" xfId="0" applyFill="1"/>
    <xf numFmtId="0" fontId="1" fillId="7" borderId="0" xfId="0" applyFont="1" applyFill="1"/>
    <xf numFmtId="0" fontId="0" fillId="7" borderId="0" xfId="0" applyFill="1" applyAlignment="1">
      <alignment horizontal="center"/>
    </xf>
    <xf numFmtId="0" fontId="0" fillId="0" borderId="0" xfId="0" applyFill="1"/>
    <xf numFmtId="0" fontId="11" fillId="7" borderId="0" xfId="0" applyFont="1" applyFill="1"/>
    <xf numFmtId="0" fontId="7" fillId="6" borderId="0" xfId="3" applyFont="1" applyFill="1" applyBorder="1" applyAlignment="1">
      <alignment horizontal="center"/>
    </xf>
    <xf numFmtId="0" fontId="6" fillId="6" borderId="0" xfId="0" applyFont="1" applyFill="1"/>
    <xf numFmtId="0" fontId="6" fillId="6" borderId="0" xfId="0" applyFont="1" applyFill="1" applyAlignment="1">
      <alignment horizontal="center"/>
    </xf>
    <xf numFmtId="0" fontId="7" fillId="6" borderId="0" xfId="2" applyFont="1" applyFill="1" applyBorder="1" applyAlignment="1">
      <alignment horizontal="center"/>
    </xf>
    <xf numFmtId="9" fontId="8" fillId="0" borderId="0" xfId="1" applyNumberFormat="1" applyFont="1" applyFill="1" applyBorder="1" applyAlignment="1">
      <alignment horizontal="center"/>
    </xf>
    <xf numFmtId="1" fontId="7" fillId="6" borderId="0" xfId="2" applyNumberFormat="1" applyFont="1" applyFill="1" applyBorder="1" applyAlignment="1">
      <alignment horizontal="center"/>
    </xf>
    <xf numFmtId="1" fontId="0" fillId="7" borderId="0" xfId="0" applyNumberFormat="1" applyFill="1"/>
    <xf numFmtId="9" fontId="0" fillId="7" borderId="0" xfId="0" applyNumberFormat="1" applyFill="1"/>
    <xf numFmtId="49" fontId="0" fillId="6" borderId="0" xfId="0" applyNumberFormat="1" applyFill="1" applyAlignment="1">
      <alignment horizontal="right"/>
    </xf>
    <xf numFmtId="1" fontId="0" fillId="6" borderId="0" xfId="0" applyNumberFormat="1" applyFill="1" applyAlignment="1">
      <alignment horizontal="center"/>
    </xf>
    <xf numFmtId="2" fontId="2" fillId="6" borderId="0" xfId="4" applyNumberFormat="1" applyFont="1" applyFill="1"/>
    <xf numFmtId="0" fontId="8" fillId="7" borderId="0" xfId="0" applyFont="1" applyFill="1"/>
    <xf numFmtId="49" fontId="6" fillId="6" borderId="0" xfId="0" applyNumberFormat="1" applyFont="1" applyFill="1" applyAlignment="1">
      <alignment horizontal="right"/>
    </xf>
    <xf numFmtId="0" fontId="0" fillId="0" borderId="0" xfId="0" applyFill="1" applyAlignment="1">
      <alignment horizontal="center"/>
    </xf>
    <xf numFmtId="1" fontId="9" fillId="0" borderId="3" xfId="4" applyNumberFormat="1" applyFont="1" applyFill="1" applyBorder="1" applyAlignment="1">
      <alignment horizontal="center"/>
    </xf>
    <xf numFmtId="9" fontId="9" fillId="0" borderId="3" xfId="1" applyNumberFormat="1" applyFont="1" applyFill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Font="1" applyBorder="1"/>
    <xf numFmtId="0" fontId="0" fillId="0" borderId="5" xfId="0" applyFont="1" applyBorder="1"/>
    <xf numFmtId="0" fontId="0" fillId="0" borderId="7" xfId="0" applyFont="1" applyBorder="1"/>
    <xf numFmtId="0" fontId="0" fillId="6" borderId="0" xfId="0" applyFont="1" applyFill="1"/>
    <xf numFmtId="0" fontId="0" fillId="6" borderId="0" xfId="0" applyNumberFormat="1" applyFill="1" applyAlignment="1">
      <alignment horizontal="right"/>
    </xf>
    <xf numFmtId="9" fontId="0" fillId="6" borderId="0" xfId="0" applyNumberFormat="1" applyFill="1"/>
    <xf numFmtId="0" fontId="0" fillId="6" borderId="0" xfId="0" applyFill="1" applyAlignment="1">
      <alignment horizontal="right"/>
    </xf>
    <xf numFmtId="0" fontId="0" fillId="6" borderId="5" xfId="0" applyFill="1" applyBorder="1"/>
    <xf numFmtId="0" fontId="0" fillId="6" borderId="7" xfId="0" applyFill="1" applyBorder="1"/>
    <xf numFmtId="0" fontId="0" fillId="6" borderId="6" xfId="0" applyFill="1" applyBorder="1"/>
    <xf numFmtId="0" fontId="0" fillId="6" borderId="0" xfId="0" applyFill="1" applyBorder="1"/>
    <xf numFmtId="0" fontId="1" fillId="0" borderId="0" xfId="0" applyFont="1" applyFill="1" applyBorder="1"/>
    <xf numFmtId="0" fontId="9" fillId="6" borderId="0" xfId="2" applyFont="1" applyFill="1" applyBorder="1" applyAlignment="1">
      <alignment horizontal="right"/>
    </xf>
    <xf numFmtId="1" fontId="9" fillId="6" borderId="0" xfId="2" applyNumberFormat="1" applyFont="1" applyFill="1" applyBorder="1"/>
    <xf numFmtId="2" fontId="10" fillId="6" borderId="0" xfId="2" applyNumberFormat="1" applyFont="1" applyFill="1" applyBorder="1"/>
    <xf numFmtId="9" fontId="10" fillId="6" borderId="0" xfId="3" applyNumberFormat="1" applyFont="1" applyFill="1" applyBorder="1"/>
    <xf numFmtId="1" fontId="7" fillId="6" borderId="0" xfId="2" applyNumberFormat="1" applyFont="1" applyFill="1" applyBorder="1"/>
    <xf numFmtId="0" fontId="12" fillId="7" borderId="0" xfId="0" applyFont="1" applyFill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6" borderId="0" xfId="0" applyFill="1" applyAlignment="1">
      <alignment horizontal="left"/>
    </xf>
    <xf numFmtId="0" fontId="1" fillId="6" borderId="0" xfId="0" applyFont="1" applyFill="1" applyAlignment="1">
      <alignment horizontal="left"/>
    </xf>
    <xf numFmtId="0" fontId="0" fillId="6" borderId="0" xfId="0" applyFill="1" applyAlignment="1"/>
  </cellXfs>
  <cellStyles count="5">
    <cellStyle name="Calculation" xfId="2" builtinId="22"/>
    <cellStyle name="Check Cell" xfId="3" builtinId="23"/>
    <cellStyle name="Neutral" xfId="1" builtinId="28"/>
    <cellStyle name="Normal" xfId="0" builtinId="0"/>
    <cellStyle name="Percent" xfId="4" builtinId="5"/>
  </cellStyles>
  <dxfs count="0"/>
  <tableStyles count="0" defaultTableStyle="TableStyleMedium2" defaultPivotStyle="PivotStyleMedium9"/>
  <colors>
    <mruColors>
      <color rgb="FFFFFF99"/>
      <color rgb="FF9C6500"/>
      <color rgb="FFFFEB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M53"/>
  <sheetViews>
    <sheetView tabSelected="1" workbookViewId="0">
      <selection activeCell="D6" sqref="D6"/>
    </sheetView>
  </sheetViews>
  <sheetFormatPr defaultRowHeight="15" x14ac:dyDescent="0.25"/>
  <cols>
    <col min="1" max="1" width="9.140625" style="11"/>
    <col min="2" max="2" width="19.42578125" style="11" customWidth="1"/>
    <col min="3" max="3" width="9.140625" style="22"/>
    <col min="4" max="4" width="12.7109375" style="11" customWidth="1"/>
    <col min="5" max="8" width="9.140625" style="11"/>
    <col min="9" max="9" width="11" style="11" customWidth="1"/>
    <col min="10" max="10" width="6.28515625" style="11" customWidth="1"/>
    <col min="11" max="11" width="12" style="11" customWidth="1"/>
    <col min="12" max="12" width="10.42578125" style="11" customWidth="1"/>
    <col min="13" max="16384" width="9.140625" style="11"/>
  </cols>
  <sheetData>
    <row r="1" spans="2:13" ht="18.75" x14ac:dyDescent="0.3">
      <c r="B1" s="52" t="s">
        <v>87</v>
      </c>
      <c r="C1" s="52"/>
      <c r="D1" s="52"/>
      <c r="E1" s="52"/>
      <c r="H1" s="52" t="s">
        <v>88</v>
      </c>
      <c r="I1" s="52"/>
      <c r="J1" s="52"/>
      <c r="K1" s="52"/>
      <c r="L1" s="52"/>
    </row>
    <row r="3" spans="2:13" s="12" customFormat="1" x14ac:dyDescent="0.25">
      <c r="B3" s="17" t="s">
        <v>0</v>
      </c>
      <c r="C3" s="28" t="s">
        <v>1</v>
      </c>
      <c r="D3" s="18" t="s">
        <v>85</v>
      </c>
      <c r="E3" s="18" t="s">
        <v>51</v>
      </c>
      <c r="F3" s="18" t="s">
        <v>89</v>
      </c>
      <c r="G3" s="11"/>
      <c r="H3" s="8" t="s">
        <v>138</v>
      </c>
      <c r="I3" s="24"/>
      <c r="J3" s="24"/>
      <c r="K3" s="19">
        <f>SUM(D4:D21)</f>
        <v>23</v>
      </c>
      <c r="L3" s="47">
        <f>IF(K3&lt;101,VLOOKUP(K3,RPBonus,2),600)</f>
        <v>100</v>
      </c>
      <c r="M3" s="11"/>
    </row>
    <row r="4" spans="2:13" x14ac:dyDescent="0.25">
      <c r="B4" s="14" t="s">
        <v>6</v>
      </c>
      <c r="C4" s="24" t="s">
        <v>2</v>
      </c>
      <c r="D4" s="9">
        <f>'Sol 001'!M19</f>
        <v>7</v>
      </c>
      <c r="E4" s="25">
        <f>'Sol 001'!M22</f>
        <v>1726.4</v>
      </c>
      <c r="F4" s="29">
        <v>2213</v>
      </c>
      <c r="H4" s="8" t="s">
        <v>71</v>
      </c>
      <c r="I4" s="24"/>
      <c r="J4" s="24"/>
      <c r="K4" s="7"/>
      <c r="L4" s="48">
        <f>SUM(E4:E21)+L3</f>
        <v>4298.3999999999996</v>
      </c>
    </row>
    <row r="5" spans="2:13" x14ac:dyDescent="0.25">
      <c r="B5" s="14" t="s">
        <v>7</v>
      </c>
      <c r="C5" s="24" t="s">
        <v>3</v>
      </c>
      <c r="D5" s="9">
        <f>'Alpha Centauri 002'!M19</f>
        <v>8</v>
      </c>
      <c r="E5" s="25">
        <f>'Alpha Centauri 002'!M22</f>
        <v>1236</v>
      </c>
      <c r="H5" s="8" t="s">
        <v>79</v>
      </c>
      <c r="I5" s="24"/>
      <c r="J5" s="24"/>
      <c r="K5" s="30">
        <v>30</v>
      </c>
      <c r="L5" s="49">
        <f>SUM(K5-30)/100+1</f>
        <v>1</v>
      </c>
    </row>
    <row r="6" spans="2:13" x14ac:dyDescent="0.25">
      <c r="B6" s="14" t="s">
        <v>8</v>
      </c>
      <c r="C6" s="24" t="s">
        <v>4</v>
      </c>
      <c r="D6" s="9">
        <f>'Sigma Draconis 003'!M19</f>
        <v>8</v>
      </c>
      <c r="E6" s="25">
        <f>'Sigma Draconis 003'!M22</f>
        <v>1236</v>
      </c>
      <c r="H6" s="8" t="s">
        <v>78</v>
      </c>
      <c r="I6" s="24"/>
      <c r="J6" s="24"/>
      <c r="K6" s="26"/>
      <c r="L6" s="48">
        <f>SUM(L4*L5)</f>
        <v>4298.3999999999996</v>
      </c>
    </row>
    <row r="7" spans="2:13" x14ac:dyDescent="0.25">
      <c r="B7" s="14" t="s">
        <v>9</v>
      </c>
      <c r="C7" s="24" t="s">
        <v>5</v>
      </c>
      <c r="D7" s="9"/>
      <c r="E7" s="9"/>
      <c r="H7" s="8" t="s">
        <v>41</v>
      </c>
      <c r="I7" s="24"/>
      <c r="J7" s="24"/>
      <c r="K7" s="6" t="s">
        <v>42</v>
      </c>
      <c r="L7" s="50">
        <f>VLOOKUP(K7,EconVar,2)</f>
        <v>0.5</v>
      </c>
    </row>
    <row r="8" spans="2:13" x14ac:dyDescent="0.25">
      <c r="B8" s="14"/>
      <c r="C8" s="24" t="s">
        <v>90</v>
      </c>
      <c r="D8" s="9"/>
      <c r="E8" s="9"/>
      <c r="H8" s="8" t="s">
        <v>43</v>
      </c>
      <c r="I8" s="24"/>
      <c r="J8" s="24"/>
      <c r="K8" s="7"/>
      <c r="L8" s="48">
        <f>SUM(L6*L7)</f>
        <v>2149.1999999999998</v>
      </c>
    </row>
    <row r="9" spans="2:13" x14ac:dyDescent="0.25">
      <c r="B9" s="14"/>
      <c r="C9" s="24" t="s">
        <v>91</v>
      </c>
      <c r="D9" s="9"/>
      <c r="E9" s="9"/>
      <c r="H9" s="8" t="s">
        <v>44</v>
      </c>
      <c r="I9" s="24"/>
      <c r="J9" s="24"/>
      <c r="K9" s="31">
        <v>0.2</v>
      </c>
      <c r="L9" s="51">
        <f>SUM(L8*K9)</f>
        <v>429.84</v>
      </c>
    </row>
    <row r="10" spans="2:13" x14ac:dyDescent="0.25">
      <c r="B10" s="14"/>
      <c r="C10" s="24" t="s">
        <v>92</v>
      </c>
      <c r="D10" s="9"/>
      <c r="E10" s="9"/>
    </row>
    <row r="11" spans="2:13" x14ac:dyDescent="0.25">
      <c r="B11" s="14"/>
      <c r="C11" s="24" t="s">
        <v>93</v>
      </c>
      <c r="D11" s="9"/>
      <c r="E11" s="9"/>
    </row>
    <row r="12" spans="2:13" x14ac:dyDescent="0.25">
      <c r="B12" s="14"/>
      <c r="C12" s="24" t="s">
        <v>94</v>
      </c>
      <c r="D12" s="9"/>
      <c r="E12" s="9"/>
    </row>
    <row r="13" spans="2:13" x14ac:dyDescent="0.25">
      <c r="B13" s="14"/>
      <c r="C13" s="24" t="s">
        <v>95</v>
      </c>
      <c r="D13" s="9"/>
      <c r="E13" s="9"/>
    </row>
    <row r="14" spans="2:13" x14ac:dyDescent="0.25">
      <c r="B14" s="14"/>
      <c r="C14" s="24" t="s">
        <v>96</v>
      </c>
      <c r="D14" s="9"/>
      <c r="E14" s="9"/>
    </row>
    <row r="15" spans="2:13" x14ac:dyDescent="0.25">
      <c r="B15" s="14"/>
      <c r="C15" s="24" t="s">
        <v>97</v>
      </c>
      <c r="D15" s="9"/>
      <c r="E15" s="9"/>
    </row>
    <row r="16" spans="2:13" x14ac:dyDescent="0.25">
      <c r="B16" s="14"/>
      <c r="C16" s="24" t="s">
        <v>98</v>
      </c>
      <c r="D16" s="9"/>
      <c r="E16" s="9"/>
    </row>
    <row r="17" spans="2:12" x14ac:dyDescent="0.25">
      <c r="B17" s="14"/>
      <c r="C17" s="24" t="s">
        <v>99</v>
      </c>
      <c r="D17" s="9"/>
      <c r="E17" s="9"/>
    </row>
    <row r="18" spans="2:12" x14ac:dyDescent="0.25">
      <c r="B18" s="14"/>
      <c r="C18" s="24" t="s">
        <v>100</v>
      </c>
      <c r="D18" s="9"/>
      <c r="E18" s="9"/>
      <c r="L18" s="27"/>
    </row>
    <row r="19" spans="2:12" x14ac:dyDescent="0.25">
      <c r="B19" s="14"/>
      <c r="C19" s="24" t="s">
        <v>101</v>
      </c>
      <c r="D19" s="9"/>
      <c r="E19" s="9"/>
    </row>
    <row r="20" spans="2:12" x14ac:dyDescent="0.25">
      <c r="B20" s="14"/>
      <c r="C20" s="24" t="s">
        <v>102</v>
      </c>
      <c r="D20" s="9"/>
      <c r="E20" s="9"/>
    </row>
    <row r="21" spans="2:12" x14ac:dyDescent="0.25">
      <c r="B21" s="14"/>
      <c r="C21" s="24" t="s">
        <v>103</v>
      </c>
      <c r="D21" s="9"/>
      <c r="E21" s="9"/>
    </row>
    <row r="22" spans="2:12" x14ac:dyDescent="0.25">
      <c r="B22" s="14"/>
      <c r="C22" s="24" t="s">
        <v>104</v>
      </c>
      <c r="D22" s="9"/>
      <c r="E22" s="9"/>
    </row>
    <row r="23" spans="2:12" x14ac:dyDescent="0.25">
      <c r="B23" s="14"/>
      <c r="C23" s="24" t="s">
        <v>105</v>
      </c>
      <c r="D23" s="9"/>
      <c r="E23" s="9"/>
    </row>
    <row r="24" spans="2:12" x14ac:dyDescent="0.25">
      <c r="B24" s="14"/>
      <c r="C24" s="24" t="s">
        <v>106</v>
      </c>
      <c r="D24" s="9"/>
      <c r="E24" s="9"/>
      <c r="F24" s="23"/>
    </row>
    <row r="25" spans="2:12" x14ac:dyDescent="0.25">
      <c r="B25" s="14"/>
      <c r="C25" s="24" t="s">
        <v>107</v>
      </c>
      <c r="D25" s="9"/>
      <c r="E25" s="9"/>
      <c r="F25" s="23"/>
    </row>
    <row r="26" spans="2:12" x14ac:dyDescent="0.25">
      <c r="B26" s="14"/>
      <c r="C26" s="24" t="s">
        <v>108</v>
      </c>
      <c r="D26" s="9"/>
      <c r="E26" s="9"/>
    </row>
    <row r="27" spans="2:12" x14ac:dyDescent="0.25">
      <c r="B27" s="14"/>
      <c r="C27" s="24" t="s">
        <v>109</v>
      </c>
      <c r="D27" s="9"/>
      <c r="E27" s="9"/>
    </row>
    <row r="28" spans="2:12" x14ac:dyDescent="0.25">
      <c r="B28" s="14"/>
      <c r="C28" s="24" t="s">
        <v>110</v>
      </c>
      <c r="D28" s="9"/>
      <c r="E28" s="9"/>
    </row>
    <row r="29" spans="2:12" x14ac:dyDescent="0.25">
      <c r="B29" s="14"/>
      <c r="C29" s="24" t="s">
        <v>111</v>
      </c>
      <c r="D29" s="9"/>
      <c r="E29" s="9"/>
    </row>
    <row r="30" spans="2:12" x14ac:dyDescent="0.25">
      <c r="B30" s="14"/>
      <c r="C30" s="24" t="s">
        <v>112</v>
      </c>
      <c r="D30" s="9"/>
      <c r="E30" s="9"/>
    </row>
    <row r="31" spans="2:12" x14ac:dyDescent="0.25">
      <c r="B31" s="14"/>
      <c r="C31" s="24" t="s">
        <v>113</v>
      </c>
      <c r="D31" s="9"/>
      <c r="E31" s="9"/>
    </row>
    <row r="32" spans="2:12" x14ac:dyDescent="0.25">
      <c r="B32" s="14"/>
      <c r="C32" s="24" t="s">
        <v>114</v>
      </c>
      <c r="D32" s="9"/>
      <c r="E32" s="9"/>
    </row>
    <row r="33" spans="2:5" x14ac:dyDescent="0.25">
      <c r="B33" s="14"/>
      <c r="C33" s="24" t="s">
        <v>115</v>
      </c>
      <c r="D33" s="9"/>
      <c r="E33" s="9"/>
    </row>
    <row r="34" spans="2:5" x14ac:dyDescent="0.25">
      <c r="B34" s="14"/>
      <c r="C34" s="24" t="s">
        <v>116</v>
      </c>
      <c r="D34" s="9"/>
      <c r="E34" s="9"/>
    </row>
    <row r="35" spans="2:5" x14ac:dyDescent="0.25">
      <c r="B35" s="14"/>
      <c r="C35" s="24" t="s">
        <v>117</v>
      </c>
      <c r="D35" s="9"/>
      <c r="E35" s="9"/>
    </row>
    <row r="36" spans="2:5" x14ac:dyDescent="0.25">
      <c r="B36" s="14"/>
      <c r="C36" s="24" t="s">
        <v>118</v>
      </c>
      <c r="D36" s="9"/>
      <c r="E36" s="9"/>
    </row>
    <row r="37" spans="2:5" x14ac:dyDescent="0.25">
      <c r="B37" s="14"/>
      <c r="C37" s="24" t="s">
        <v>119</v>
      </c>
      <c r="D37" s="9"/>
      <c r="E37" s="9"/>
    </row>
    <row r="38" spans="2:5" x14ac:dyDescent="0.25">
      <c r="B38" s="14"/>
      <c r="C38" s="24" t="s">
        <v>120</v>
      </c>
      <c r="D38" s="9"/>
      <c r="E38" s="9"/>
    </row>
    <row r="39" spans="2:5" x14ac:dyDescent="0.25">
      <c r="B39" s="14"/>
      <c r="C39" s="24" t="s">
        <v>121</v>
      </c>
      <c r="D39" s="9"/>
      <c r="E39" s="9"/>
    </row>
    <row r="40" spans="2:5" x14ac:dyDescent="0.25">
      <c r="B40" s="14"/>
      <c r="C40" s="24" t="s">
        <v>122</v>
      </c>
      <c r="D40" s="9"/>
      <c r="E40" s="9"/>
    </row>
    <row r="41" spans="2:5" x14ac:dyDescent="0.25">
      <c r="B41" s="14"/>
      <c r="C41" s="24" t="s">
        <v>123</v>
      </c>
      <c r="D41" s="9"/>
      <c r="E41" s="9"/>
    </row>
    <row r="42" spans="2:5" x14ac:dyDescent="0.25">
      <c r="B42" s="14"/>
      <c r="C42" s="24" t="s">
        <v>124</v>
      </c>
      <c r="D42" s="9"/>
      <c r="E42" s="9"/>
    </row>
    <row r="43" spans="2:5" x14ac:dyDescent="0.25">
      <c r="B43" s="14"/>
      <c r="C43" s="24" t="s">
        <v>125</v>
      </c>
      <c r="D43" s="9"/>
      <c r="E43" s="9"/>
    </row>
    <row r="44" spans="2:5" x14ac:dyDescent="0.25">
      <c r="B44" s="14"/>
      <c r="C44" s="24" t="s">
        <v>126</v>
      </c>
      <c r="D44" s="9"/>
      <c r="E44" s="9"/>
    </row>
    <row r="45" spans="2:5" x14ac:dyDescent="0.25">
      <c r="B45" s="14"/>
      <c r="C45" s="24" t="s">
        <v>127</v>
      </c>
      <c r="D45" s="9"/>
      <c r="E45" s="9"/>
    </row>
    <row r="46" spans="2:5" x14ac:dyDescent="0.25">
      <c r="B46" s="14"/>
      <c r="C46" s="24" t="s">
        <v>128</v>
      </c>
      <c r="D46" s="9"/>
      <c r="E46" s="9"/>
    </row>
    <row r="47" spans="2:5" x14ac:dyDescent="0.25">
      <c r="B47" s="14"/>
      <c r="C47" s="24" t="s">
        <v>129</v>
      </c>
      <c r="D47" s="9"/>
      <c r="E47" s="9"/>
    </row>
    <row r="48" spans="2:5" x14ac:dyDescent="0.25">
      <c r="B48" s="14"/>
      <c r="C48" s="24" t="s">
        <v>130</v>
      </c>
      <c r="D48" s="9"/>
      <c r="E48" s="9"/>
    </row>
    <row r="49" spans="2:5" x14ac:dyDescent="0.25">
      <c r="B49" s="14"/>
      <c r="C49" s="24" t="s">
        <v>131</v>
      </c>
      <c r="D49" s="9"/>
      <c r="E49" s="9"/>
    </row>
    <row r="50" spans="2:5" x14ac:dyDescent="0.25">
      <c r="B50" s="14"/>
      <c r="C50" s="24" t="s">
        <v>132</v>
      </c>
      <c r="D50" s="9"/>
      <c r="E50" s="9"/>
    </row>
    <row r="51" spans="2:5" x14ac:dyDescent="0.25">
      <c r="B51" s="14"/>
      <c r="C51" s="24" t="s">
        <v>133</v>
      </c>
      <c r="D51" s="9"/>
      <c r="E51" s="9"/>
    </row>
    <row r="52" spans="2:5" x14ac:dyDescent="0.25">
      <c r="B52" s="14"/>
      <c r="C52" s="24" t="s">
        <v>134</v>
      </c>
      <c r="D52" s="9"/>
      <c r="E52" s="9"/>
    </row>
    <row r="53" spans="2:5" x14ac:dyDescent="0.25">
      <c r="B53" s="14"/>
      <c r="C53" s="24" t="s">
        <v>135</v>
      </c>
      <c r="D53" s="9"/>
      <c r="E53" s="9"/>
    </row>
  </sheetData>
  <mergeCells count="2">
    <mergeCell ref="B1:E1"/>
    <mergeCell ref="H1:L1"/>
  </mergeCells>
  <dataValidations count="1">
    <dataValidation type="list" allowBlank="1" showInputMessage="1" showErrorMessage="1" sqref="K7">
      <formula1>EconType</formula1>
    </dataValidation>
  </dataValidations>
  <pageMargins left="0.7" right="0.7" top="0.75" bottom="0.5" header="0.3" footer="0.3"/>
  <pageSetup orientation="portrait" r:id="rId1"/>
  <headerFooter>
    <oddHeader>&amp;C&amp;"Courier"&amp;12UNCLASSIFIED</oddHeader>
    <oddFooter>&amp;C&amp;"Courier"&amp;12UNCLASSIFIED</oddFooter>
  </headerFooter>
  <ignoredErrors>
    <ignoredError sqref="L7" formula="1"/>
    <ignoredError sqref="C4 C5:C7 C8:C53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65"/>
  <sheetViews>
    <sheetView topLeftCell="A2" workbookViewId="0">
      <selection activeCell="P26" sqref="P26"/>
    </sheetView>
  </sheetViews>
  <sheetFormatPr defaultRowHeight="15" x14ac:dyDescent="0.25"/>
  <cols>
    <col min="1" max="1" width="22.7109375" style="11" customWidth="1"/>
    <col min="2" max="2" width="23" style="11" customWidth="1"/>
    <col min="3" max="4" width="29.42578125" style="11" customWidth="1"/>
    <col min="5" max="5" width="11.5703125" style="11" customWidth="1"/>
    <col min="6" max="6" width="9" style="11" customWidth="1"/>
    <col min="7" max="7" width="7.140625" style="13" bestFit="1" customWidth="1"/>
    <col min="8" max="9" width="9.5703125" style="11" customWidth="1"/>
    <col min="10" max="10" width="9.140625" style="11"/>
    <col min="11" max="11" width="5.140625" style="11" customWidth="1"/>
    <col min="12" max="12" width="22.5703125" style="11" bestFit="1" customWidth="1"/>
    <col min="13" max="13" width="9.140625" style="11"/>
    <col min="14" max="14" width="3.7109375" style="11" customWidth="1"/>
    <col min="15" max="15" width="15.5703125" style="11" customWidth="1"/>
    <col min="16" max="16384" width="9.140625" style="11"/>
  </cols>
  <sheetData>
    <row r="1" spans="1:16" ht="18.75" x14ac:dyDescent="0.3">
      <c r="A1" s="52" t="s">
        <v>84</v>
      </c>
      <c r="B1" s="52"/>
      <c r="C1" s="52"/>
      <c r="D1" s="52"/>
      <c r="E1" s="52"/>
      <c r="F1" s="52"/>
      <c r="G1" s="52"/>
      <c r="H1" s="52"/>
      <c r="I1" s="52"/>
      <c r="J1" s="52"/>
    </row>
    <row r="3" spans="1:16" s="12" customFormat="1" x14ac:dyDescent="0.25">
      <c r="A3" s="17" t="s">
        <v>10</v>
      </c>
      <c r="B3" s="17" t="s">
        <v>11</v>
      </c>
      <c r="C3" s="17" t="s">
        <v>72</v>
      </c>
      <c r="D3" s="17" t="s">
        <v>12</v>
      </c>
      <c r="E3" s="17" t="s">
        <v>80</v>
      </c>
      <c r="F3" s="17" t="s">
        <v>40</v>
      </c>
      <c r="G3" s="18" t="s">
        <v>86</v>
      </c>
      <c r="H3" s="18" t="s">
        <v>75</v>
      </c>
      <c r="I3" s="18" t="s">
        <v>76</v>
      </c>
      <c r="J3" s="18" t="s">
        <v>77</v>
      </c>
      <c r="L3" s="53" t="s">
        <v>83</v>
      </c>
      <c r="M3" s="53"/>
      <c r="O3" s="53" t="s">
        <v>140</v>
      </c>
      <c r="P3" s="53"/>
    </row>
    <row r="4" spans="1:16" x14ac:dyDescent="0.25">
      <c r="A4" s="14" t="s">
        <v>14</v>
      </c>
      <c r="B4" s="14" t="s">
        <v>6</v>
      </c>
      <c r="C4" s="6" t="s">
        <v>137</v>
      </c>
      <c r="D4" s="6" t="s">
        <v>65</v>
      </c>
      <c r="E4" s="6"/>
      <c r="F4" s="7" t="str">
        <f t="shared" ref="F4:F53" si="0">IF(LEFT(C4,6)="Nation","Nation",IF(LEFT(C4,6)="Sector","Sector",""))</f>
        <v>Nation</v>
      </c>
      <c r="G4" s="29"/>
      <c r="H4" s="9">
        <f t="shared" ref="H4:H35" si="1">IF(F4="Sector",VLOOKUP(C4,RPTable,2),IF(AND(C4="",D4=""),"",IF(AND(D4="Other",G4&lt;&gt;""),VLOOKUP(D4,RPTable,2),IF(D4&lt;&gt;"Other",VLOOKUP(D4,RPTable,2),""))))</f>
        <v>400</v>
      </c>
      <c r="I4" s="9">
        <f>IF(AND(C4="",D4=""),"",IF(E4="Yes",0.75,IF(AND(D4="Other",G4&lt;&gt;""),SUM(H4*G4)-H4,0)))</f>
        <v>0</v>
      </c>
      <c r="J4" s="16">
        <f t="shared" ref="J4:J63" si="2">IF(AND(C4="",D4=""),"",IF(E4="Yes",SUM(H4*I4),H4+I4))</f>
        <v>400</v>
      </c>
      <c r="L4" s="8" t="s">
        <v>53</v>
      </c>
      <c r="M4" s="9">
        <f>COUNTIFS(D4:D13,"Major Industrial World")</f>
        <v>2</v>
      </c>
      <c r="N4" s="15">
        <f>SUM(M4*100)</f>
        <v>200</v>
      </c>
      <c r="O4" s="8" t="s">
        <v>139</v>
      </c>
      <c r="P4" s="57" t="s">
        <v>48</v>
      </c>
    </row>
    <row r="5" spans="1:16" x14ac:dyDescent="0.25">
      <c r="A5" s="14" t="s">
        <v>15</v>
      </c>
      <c r="B5" s="14" t="s">
        <v>6</v>
      </c>
      <c r="C5" s="6"/>
      <c r="D5" s="6" t="s">
        <v>56</v>
      </c>
      <c r="E5" s="6"/>
      <c r="F5" s="7" t="str">
        <f t="shared" si="0"/>
        <v/>
      </c>
      <c r="G5" s="29"/>
      <c r="H5" s="9">
        <f t="shared" si="1"/>
        <v>180</v>
      </c>
      <c r="I5" s="9">
        <f>IF(AND(C5="",D5=""),"",IF(E5="Yes",0.75,IF(AND(D5="Other",G5&lt;&gt;""),SUM(H5*G5)-H5,0)))</f>
        <v>0</v>
      </c>
      <c r="J5" s="16">
        <f t="shared" si="2"/>
        <v>180</v>
      </c>
      <c r="L5" s="8" t="s">
        <v>54</v>
      </c>
      <c r="M5" s="9">
        <f>COUNTIFS(D4:D13,"Minor Industrial World")</f>
        <v>3</v>
      </c>
      <c r="N5" s="15">
        <f>SUM(M5*50)</f>
        <v>150</v>
      </c>
      <c r="O5" s="10">
        <v>1</v>
      </c>
      <c r="P5" s="56" t="s">
        <v>144</v>
      </c>
    </row>
    <row r="6" spans="1:16" x14ac:dyDescent="0.25">
      <c r="A6" s="14" t="s">
        <v>16</v>
      </c>
      <c r="B6" s="14" t="s">
        <v>6</v>
      </c>
      <c r="C6" s="6"/>
      <c r="D6" s="6" t="s">
        <v>66</v>
      </c>
      <c r="E6" s="6"/>
      <c r="F6" s="7" t="str">
        <f t="shared" si="0"/>
        <v/>
      </c>
      <c r="G6" s="29"/>
      <c r="H6" s="9">
        <f t="shared" si="1"/>
        <v>200</v>
      </c>
      <c r="I6" s="9">
        <f t="shared" ref="I6:I63" si="3">IF(AND(C6="",D6=""),"",IF(E6="Yes",0.75,IF(AND(D6="Other",G6&lt;&gt;""),SUM(H6*G6)-H6,0)))</f>
        <v>0</v>
      </c>
      <c r="J6" s="16">
        <f t="shared" si="2"/>
        <v>200</v>
      </c>
      <c r="L6" s="8" t="s">
        <v>56</v>
      </c>
      <c r="M6" s="9">
        <f>COUNTIFS(D4:D13,"Colony (Stage 9)")</f>
        <v>1</v>
      </c>
      <c r="N6" s="15">
        <f>SUMIF(D4:D13,L6,(H4:H13))</f>
        <v>180</v>
      </c>
      <c r="O6" s="10">
        <v>2</v>
      </c>
      <c r="P6" s="56" t="s">
        <v>146</v>
      </c>
    </row>
    <row r="7" spans="1:16" x14ac:dyDescent="0.25">
      <c r="A7" s="14" t="s">
        <v>18</v>
      </c>
      <c r="B7" s="14" t="s">
        <v>6</v>
      </c>
      <c r="C7" s="6"/>
      <c r="D7" s="6" t="s">
        <v>66</v>
      </c>
      <c r="E7" s="6"/>
      <c r="F7" s="7" t="str">
        <f t="shared" si="0"/>
        <v/>
      </c>
      <c r="G7" s="29"/>
      <c r="H7" s="9">
        <f t="shared" si="1"/>
        <v>200</v>
      </c>
      <c r="I7" s="9">
        <f t="shared" si="3"/>
        <v>0</v>
      </c>
      <c r="J7" s="16">
        <f t="shared" si="2"/>
        <v>200</v>
      </c>
      <c r="L7" s="8" t="s">
        <v>57</v>
      </c>
      <c r="M7" s="9">
        <f>COUNTIFS(D4:D13,"Colony (Stage 8)")</f>
        <v>0</v>
      </c>
      <c r="N7" s="15">
        <f>SUMIF(D4:D13,L7,(H4:H13))</f>
        <v>0</v>
      </c>
      <c r="O7" s="10">
        <v>3</v>
      </c>
      <c r="P7" s="56" t="s">
        <v>145</v>
      </c>
    </row>
    <row r="8" spans="1:16" x14ac:dyDescent="0.25">
      <c r="A8" s="14" t="s">
        <v>17</v>
      </c>
      <c r="B8" s="14" t="s">
        <v>19</v>
      </c>
      <c r="C8" s="6"/>
      <c r="D8" s="6" t="s">
        <v>20</v>
      </c>
      <c r="E8" s="6"/>
      <c r="F8" s="7" t="str">
        <f t="shared" si="0"/>
        <v/>
      </c>
      <c r="G8" s="29">
        <v>3</v>
      </c>
      <c r="H8" s="9">
        <f t="shared" si="1"/>
        <v>10</v>
      </c>
      <c r="I8" s="9">
        <f t="shared" si="3"/>
        <v>20</v>
      </c>
      <c r="J8" s="16">
        <f t="shared" si="2"/>
        <v>30</v>
      </c>
      <c r="L8" s="8" t="s">
        <v>58</v>
      </c>
      <c r="M8" s="9">
        <f>COUNTIFS(D4:D13,"Colony (Stage 7)")</f>
        <v>0</v>
      </c>
      <c r="N8" s="15">
        <f>SUMIF(D4:D13,L8,(H4:H13))</f>
        <v>0</v>
      </c>
      <c r="O8" s="10">
        <v>4</v>
      </c>
      <c r="P8" s="56" t="s">
        <v>143</v>
      </c>
    </row>
    <row r="9" spans="1:16" x14ac:dyDescent="0.25">
      <c r="A9" s="14" t="s">
        <v>21</v>
      </c>
      <c r="B9" s="14" t="s">
        <v>22</v>
      </c>
      <c r="C9" s="6"/>
      <c r="D9" s="6" t="s">
        <v>66</v>
      </c>
      <c r="E9" s="6" t="s">
        <v>81</v>
      </c>
      <c r="F9" s="7" t="str">
        <f t="shared" si="0"/>
        <v/>
      </c>
      <c r="G9" s="29"/>
      <c r="H9" s="9">
        <f t="shared" si="1"/>
        <v>200</v>
      </c>
      <c r="I9" s="9">
        <f>IF(AND(C9="",D9=""),"",IF(E9="Yes",0.75,IF(AND(D9="Other",G9&lt;&gt;""),SUM(H9*G9)-H9,0)))</f>
        <v>0.75</v>
      </c>
      <c r="J9" s="16">
        <f t="shared" si="2"/>
        <v>150</v>
      </c>
      <c r="L9" s="8" t="s">
        <v>59</v>
      </c>
      <c r="M9" s="9">
        <f>COUNTIFS(D4:D13,"Colony (Stage 6)")</f>
        <v>0</v>
      </c>
      <c r="N9" s="15">
        <f>SUMIF(D4:D13,L9,(H4:H13))</f>
        <v>0</v>
      </c>
      <c r="O9" s="10">
        <v>5</v>
      </c>
      <c r="P9" s="56" t="s">
        <v>141</v>
      </c>
    </row>
    <row r="10" spans="1:16" x14ac:dyDescent="0.25">
      <c r="A10" s="14" t="s">
        <v>23</v>
      </c>
      <c r="B10" s="14" t="s">
        <v>24</v>
      </c>
      <c r="C10" s="6" t="s">
        <v>69</v>
      </c>
      <c r="D10" s="6" t="s">
        <v>65</v>
      </c>
      <c r="E10" s="6"/>
      <c r="F10" s="7" t="str">
        <f t="shared" si="0"/>
        <v>Sector</v>
      </c>
      <c r="G10" s="29"/>
      <c r="H10" s="9">
        <f t="shared" si="1"/>
        <v>500</v>
      </c>
      <c r="I10" s="9">
        <f t="shared" si="3"/>
        <v>0</v>
      </c>
      <c r="J10" s="16">
        <f t="shared" si="2"/>
        <v>500</v>
      </c>
      <c r="L10" s="8" t="s">
        <v>60</v>
      </c>
      <c r="M10" s="9">
        <f>COUNTIFS(D4:D13,"Colony (Stage 5)")</f>
        <v>0</v>
      </c>
      <c r="N10" s="15">
        <f>SUMIF(D4:D13,L10,(H4:H13))</f>
        <v>0</v>
      </c>
      <c r="O10" s="10">
        <v>6</v>
      </c>
      <c r="P10" s="56" t="s">
        <v>141</v>
      </c>
    </row>
    <row r="11" spans="1:16" x14ac:dyDescent="0.25">
      <c r="A11" s="14"/>
      <c r="B11" s="14"/>
      <c r="C11" s="6"/>
      <c r="D11" s="6"/>
      <c r="E11" s="6"/>
      <c r="F11" s="7" t="str">
        <f t="shared" si="0"/>
        <v/>
      </c>
      <c r="G11" s="29"/>
      <c r="H11" s="9" t="str">
        <f t="shared" si="1"/>
        <v/>
      </c>
      <c r="I11" s="9" t="str">
        <f t="shared" si="3"/>
        <v/>
      </c>
      <c r="J11" s="16" t="str">
        <f t="shared" si="2"/>
        <v/>
      </c>
      <c r="L11" s="8" t="s">
        <v>61</v>
      </c>
      <c r="M11" s="9">
        <f>COUNTIFS(D4:D13,"Colony (Stage 4)")</f>
        <v>0</v>
      </c>
      <c r="N11" s="15">
        <f>SUMIF(D4:D13,L11,(H4:H13))</f>
        <v>0</v>
      </c>
      <c r="O11" s="10">
        <v>7</v>
      </c>
      <c r="P11" s="56" t="s">
        <v>142</v>
      </c>
    </row>
    <row r="12" spans="1:16" x14ac:dyDescent="0.25">
      <c r="A12" s="14"/>
      <c r="B12" s="14"/>
      <c r="C12" s="6"/>
      <c r="D12" s="6"/>
      <c r="E12" s="6"/>
      <c r="F12" s="7" t="str">
        <f t="shared" si="0"/>
        <v/>
      </c>
      <c r="G12" s="29"/>
      <c r="H12" s="9" t="str">
        <f t="shared" si="1"/>
        <v/>
      </c>
      <c r="I12" s="9" t="str">
        <f t="shared" si="3"/>
        <v/>
      </c>
      <c r="J12" s="16" t="str">
        <f t="shared" si="2"/>
        <v/>
      </c>
      <c r="L12" s="8" t="s">
        <v>62</v>
      </c>
      <c r="M12" s="9">
        <f>COUNTIFS(D4:D13,"Colony (Stage 3)")</f>
        <v>0</v>
      </c>
      <c r="N12" s="15">
        <f>SUMIF(D4:D13,L12,(H4:H13))</f>
        <v>0</v>
      </c>
      <c r="O12" s="10">
        <v>8</v>
      </c>
      <c r="P12" s="56" t="s">
        <v>147</v>
      </c>
    </row>
    <row r="13" spans="1:16" x14ac:dyDescent="0.25">
      <c r="A13" s="14"/>
      <c r="B13" s="14"/>
      <c r="C13" s="6"/>
      <c r="D13" s="6"/>
      <c r="E13" s="6"/>
      <c r="F13" s="7" t="str">
        <f t="shared" si="0"/>
        <v/>
      </c>
      <c r="G13" s="29"/>
      <c r="H13" s="9" t="str">
        <f t="shared" si="1"/>
        <v/>
      </c>
      <c r="I13" s="9" t="str">
        <f t="shared" si="3"/>
        <v/>
      </c>
      <c r="J13" s="16" t="str">
        <f t="shared" si="2"/>
        <v/>
      </c>
      <c r="L13" s="8" t="s">
        <v>63</v>
      </c>
      <c r="M13" s="9">
        <f>COUNTIFS(D4:D13,"Colony (Stage 2)")</f>
        <v>0</v>
      </c>
      <c r="N13" s="15">
        <f>SUMIF(D4:D13,L13,(H4:H13))</f>
        <v>0</v>
      </c>
      <c r="O13" s="10">
        <v>9</v>
      </c>
      <c r="P13" s="56" t="s">
        <v>148</v>
      </c>
    </row>
    <row r="14" spans="1:16" x14ac:dyDescent="0.25">
      <c r="A14" s="14"/>
      <c r="B14" s="14"/>
      <c r="C14" s="6"/>
      <c r="D14" s="6"/>
      <c r="E14" s="6"/>
      <c r="F14" s="7" t="str">
        <f t="shared" ref="F14:F23" si="4">IF(LEFT(C14,6)="Nation","Nation",IF(LEFT(C14,6)="Sector","Sector",""))</f>
        <v/>
      </c>
      <c r="G14" s="29"/>
      <c r="H14" s="9" t="str">
        <f t="shared" si="1"/>
        <v/>
      </c>
      <c r="I14" s="9" t="str">
        <f t="shared" si="3"/>
        <v/>
      </c>
      <c r="J14" s="16" t="str">
        <f t="shared" si="2"/>
        <v/>
      </c>
      <c r="L14" s="8" t="s">
        <v>64</v>
      </c>
      <c r="M14" s="9">
        <f>COUNTIFS(D4:D13,"Colony (Stage 1)")</f>
        <v>0</v>
      </c>
      <c r="N14" s="15"/>
      <c r="O14" s="10">
        <v>10</v>
      </c>
      <c r="P14" s="56" t="s">
        <v>149</v>
      </c>
    </row>
    <row r="15" spans="1:16" x14ac:dyDescent="0.25">
      <c r="A15" s="14"/>
      <c r="B15" s="14"/>
      <c r="C15" s="6"/>
      <c r="D15" s="6"/>
      <c r="E15" s="6"/>
      <c r="F15" s="7" t="str">
        <f t="shared" si="4"/>
        <v/>
      </c>
      <c r="G15" s="29"/>
      <c r="H15" s="9" t="str">
        <f t="shared" si="1"/>
        <v/>
      </c>
      <c r="I15" s="9" t="str">
        <f t="shared" si="3"/>
        <v/>
      </c>
      <c r="J15" s="16" t="str">
        <f t="shared" si="2"/>
        <v/>
      </c>
      <c r="L15" s="8" t="s">
        <v>20</v>
      </c>
      <c r="M15" s="9">
        <f>COUNTIFS(D4:D13,"Other")</f>
        <v>1</v>
      </c>
      <c r="N15" s="15">
        <f>SUMIF(D4:D13,"Other",(H4:H13))</f>
        <v>10</v>
      </c>
      <c r="O15" s="53" t="s">
        <v>150</v>
      </c>
      <c r="P15" s="53"/>
    </row>
    <row r="16" spans="1:16" x14ac:dyDescent="0.25">
      <c r="A16" s="14"/>
      <c r="B16" s="14"/>
      <c r="C16" s="6"/>
      <c r="D16" s="6"/>
      <c r="E16" s="6"/>
      <c r="F16" s="7" t="str">
        <f t="shared" si="4"/>
        <v/>
      </c>
      <c r="G16" s="29"/>
      <c r="H16" s="9" t="str">
        <f t="shared" si="1"/>
        <v/>
      </c>
      <c r="I16" s="9" t="str">
        <f t="shared" si="3"/>
        <v/>
      </c>
      <c r="J16" s="16" t="str">
        <f t="shared" si="2"/>
        <v/>
      </c>
      <c r="L16" s="8" t="s">
        <v>55</v>
      </c>
      <c r="M16" s="9">
        <f>COUNTIFS(D4:D13,"Non-Resource")</f>
        <v>0</v>
      </c>
      <c r="N16" s="15"/>
      <c r="O16" s="10">
        <v>-2</v>
      </c>
      <c r="P16" s="58" t="s">
        <v>151</v>
      </c>
    </row>
    <row r="17" spans="1:16" x14ac:dyDescent="0.25">
      <c r="A17" s="14"/>
      <c r="B17" s="14"/>
      <c r="C17" s="6"/>
      <c r="D17" s="6"/>
      <c r="E17" s="6"/>
      <c r="F17" s="7" t="str">
        <f t="shared" si="4"/>
        <v/>
      </c>
      <c r="G17" s="29"/>
      <c r="H17" s="9" t="str">
        <f t="shared" si="1"/>
        <v/>
      </c>
      <c r="I17" s="9" t="str">
        <f t="shared" si="3"/>
        <v/>
      </c>
      <c r="J17" s="16" t="str">
        <f t="shared" si="2"/>
        <v/>
      </c>
      <c r="L17" s="8" t="s">
        <v>73</v>
      </c>
      <c r="M17" s="9">
        <f>COUNTIFS(D4:D13,"Pre-Warp")</f>
        <v>0</v>
      </c>
      <c r="N17" s="15"/>
      <c r="O17" s="10">
        <v>-1</v>
      </c>
      <c r="P17" s="58" t="s">
        <v>152</v>
      </c>
    </row>
    <row r="18" spans="1:16" x14ac:dyDescent="0.25">
      <c r="A18" s="14"/>
      <c r="B18" s="14"/>
      <c r="C18" s="6"/>
      <c r="D18" s="6"/>
      <c r="E18" s="6"/>
      <c r="F18" s="7" t="str">
        <f t="shared" si="4"/>
        <v/>
      </c>
      <c r="G18" s="29"/>
      <c r="H18" s="9" t="str">
        <f t="shared" si="1"/>
        <v/>
      </c>
      <c r="I18" s="9" t="str">
        <f t="shared" si="3"/>
        <v/>
      </c>
      <c r="J18" s="16" t="str">
        <f t="shared" si="2"/>
        <v/>
      </c>
      <c r="M18" s="13"/>
      <c r="N18" s="15">
        <f>SUM(N6:N13)</f>
        <v>180</v>
      </c>
      <c r="O18" s="10">
        <v>-1</v>
      </c>
      <c r="P18" s="58" t="s">
        <v>153</v>
      </c>
    </row>
    <row r="19" spans="1:16" x14ac:dyDescent="0.25">
      <c r="A19" s="14"/>
      <c r="B19" s="14"/>
      <c r="C19" s="6"/>
      <c r="D19" s="6"/>
      <c r="E19" s="6"/>
      <c r="F19" s="7" t="str">
        <f t="shared" si="4"/>
        <v/>
      </c>
      <c r="G19" s="29"/>
      <c r="H19" s="9" t="str">
        <f t="shared" si="1"/>
        <v/>
      </c>
      <c r="I19" s="9" t="str">
        <f t="shared" si="3"/>
        <v/>
      </c>
      <c r="J19" s="16" t="str">
        <f t="shared" si="2"/>
        <v/>
      </c>
      <c r="L19" s="8" t="s">
        <v>82</v>
      </c>
      <c r="M19" s="10">
        <f>SUM(M4:M18)</f>
        <v>7</v>
      </c>
      <c r="N19" s="15">
        <f>SUM(N15)</f>
        <v>10</v>
      </c>
      <c r="O19" s="10">
        <v>-1</v>
      </c>
      <c r="P19" s="58" t="s">
        <v>156</v>
      </c>
    </row>
    <row r="20" spans="1:16" x14ac:dyDescent="0.25">
      <c r="A20" s="14"/>
      <c r="B20" s="14"/>
      <c r="C20" s="6"/>
      <c r="D20" s="6"/>
      <c r="E20" s="6"/>
      <c r="F20" s="7" t="str">
        <f t="shared" si="4"/>
        <v/>
      </c>
      <c r="G20" s="29"/>
      <c r="H20" s="9" t="str">
        <f t="shared" si="1"/>
        <v/>
      </c>
      <c r="I20" s="9" t="str">
        <f t="shared" si="3"/>
        <v/>
      </c>
      <c r="J20" s="16" t="str">
        <f t="shared" si="2"/>
        <v/>
      </c>
      <c r="L20" s="8" t="s">
        <v>49</v>
      </c>
      <c r="M20" s="19">
        <f>SUM(J4:J63)</f>
        <v>1660</v>
      </c>
      <c r="N20" s="15">
        <f>SUM(N18:N19)</f>
        <v>190</v>
      </c>
      <c r="O20" s="10">
        <v>0</v>
      </c>
      <c r="P20" s="58" t="s">
        <v>154</v>
      </c>
    </row>
    <row r="21" spans="1:16" x14ac:dyDescent="0.25">
      <c r="A21" s="14"/>
      <c r="B21" s="14"/>
      <c r="C21" s="6"/>
      <c r="D21" s="6"/>
      <c r="E21" s="6"/>
      <c r="F21" s="7" t="str">
        <f t="shared" si="4"/>
        <v/>
      </c>
      <c r="G21" s="29"/>
      <c r="H21" s="9" t="str">
        <f t="shared" si="1"/>
        <v/>
      </c>
      <c r="I21" s="9" t="str">
        <f t="shared" si="3"/>
        <v/>
      </c>
      <c r="J21" s="16" t="str">
        <f t="shared" si="2"/>
        <v/>
      </c>
      <c r="L21" s="8" t="s">
        <v>48</v>
      </c>
      <c r="M21" s="20">
        <v>0.04</v>
      </c>
      <c r="N21" s="15"/>
      <c r="O21" s="10">
        <v>1</v>
      </c>
      <c r="P21" s="58" t="s">
        <v>155</v>
      </c>
    </row>
    <row r="22" spans="1:16" x14ac:dyDescent="0.25">
      <c r="A22" s="14"/>
      <c r="B22" s="14"/>
      <c r="C22" s="6"/>
      <c r="D22" s="6"/>
      <c r="E22" s="6"/>
      <c r="F22" s="7" t="str">
        <f t="shared" si="4"/>
        <v/>
      </c>
      <c r="G22" s="29"/>
      <c r="H22" s="9" t="str">
        <f t="shared" si="1"/>
        <v/>
      </c>
      <c r="I22" s="9" t="str">
        <f t="shared" si="3"/>
        <v/>
      </c>
      <c r="J22" s="16" t="str">
        <f t="shared" si="2"/>
        <v/>
      </c>
      <c r="L22" s="8" t="s">
        <v>50</v>
      </c>
      <c r="M22" s="21">
        <f>SUM(M20+(M20*M21))</f>
        <v>1726.4</v>
      </c>
      <c r="O22" s="10">
        <v>1</v>
      </c>
      <c r="P22" s="58" t="s">
        <v>157</v>
      </c>
    </row>
    <row r="23" spans="1:16" x14ac:dyDescent="0.25">
      <c r="A23" s="14"/>
      <c r="B23" s="14"/>
      <c r="C23" s="6"/>
      <c r="D23" s="6"/>
      <c r="E23" s="6"/>
      <c r="F23" s="7" t="str">
        <f t="shared" si="4"/>
        <v/>
      </c>
      <c r="G23" s="29"/>
      <c r="H23" s="9" t="str">
        <f t="shared" si="1"/>
        <v/>
      </c>
      <c r="I23" s="9" t="str">
        <f t="shared" si="3"/>
        <v/>
      </c>
      <c r="J23" s="16" t="str">
        <f t="shared" si="2"/>
        <v/>
      </c>
      <c r="O23" s="10">
        <v>1</v>
      </c>
      <c r="P23" s="58" t="s">
        <v>158</v>
      </c>
    </row>
    <row r="24" spans="1:16" x14ac:dyDescent="0.25">
      <c r="A24" s="14"/>
      <c r="B24" s="14"/>
      <c r="C24" s="6"/>
      <c r="D24" s="6"/>
      <c r="E24" s="6"/>
      <c r="F24" s="7" t="str">
        <f t="shared" si="0"/>
        <v/>
      </c>
      <c r="G24" s="29"/>
      <c r="H24" s="9" t="str">
        <f t="shared" si="1"/>
        <v/>
      </c>
      <c r="I24" s="9" t="str">
        <f t="shared" si="3"/>
        <v/>
      </c>
      <c r="J24" s="16" t="str">
        <f t="shared" si="2"/>
        <v/>
      </c>
      <c r="O24" s="10">
        <v>1</v>
      </c>
      <c r="P24" s="58" t="s">
        <v>159</v>
      </c>
    </row>
    <row r="25" spans="1:16" x14ac:dyDescent="0.25">
      <c r="A25" s="14"/>
      <c r="B25" s="14"/>
      <c r="C25" s="6"/>
      <c r="D25" s="6"/>
      <c r="E25" s="6"/>
      <c r="F25" s="7" t="str">
        <f t="shared" si="0"/>
        <v/>
      </c>
      <c r="G25" s="29"/>
      <c r="H25" s="9" t="str">
        <f t="shared" si="1"/>
        <v/>
      </c>
      <c r="I25" s="9" t="str">
        <f t="shared" si="3"/>
        <v/>
      </c>
      <c r="J25" s="16" t="str">
        <f t="shared" si="2"/>
        <v/>
      </c>
      <c r="O25" s="10">
        <v>2</v>
      </c>
      <c r="P25" s="58" t="s">
        <v>160</v>
      </c>
    </row>
    <row r="26" spans="1:16" x14ac:dyDescent="0.25">
      <c r="A26" s="14"/>
      <c r="B26" s="14"/>
      <c r="C26" s="6"/>
      <c r="D26" s="6"/>
      <c r="E26" s="6"/>
      <c r="F26" s="7" t="str">
        <f t="shared" si="0"/>
        <v/>
      </c>
      <c r="G26" s="29"/>
      <c r="H26" s="9" t="str">
        <f t="shared" si="1"/>
        <v/>
      </c>
      <c r="I26" s="9" t="str">
        <f t="shared" si="3"/>
        <v/>
      </c>
      <c r="J26" s="16" t="str">
        <f t="shared" si="2"/>
        <v/>
      </c>
    </row>
    <row r="27" spans="1:16" x14ac:dyDescent="0.25">
      <c r="A27" s="14"/>
      <c r="B27" s="14"/>
      <c r="C27" s="6"/>
      <c r="D27" s="6"/>
      <c r="E27" s="6"/>
      <c r="F27" s="7" t="str">
        <f t="shared" si="0"/>
        <v/>
      </c>
      <c r="G27" s="29"/>
      <c r="H27" s="9" t="str">
        <f t="shared" si="1"/>
        <v/>
      </c>
      <c r="I27" s="9" t="str">
        <f t="shared" si="3"/>
        <v/>
      </c>
      <c r="J27" s="16" t="str">
        <f t="shared" si="2"/>
        <v/>
      </c>
    </row>
    <row r="28" spans="1:16" x14ac:dyDescent="0.25">
      <c r="A28" s="14"/>
      <c r="B28" s="14"/>
      <c r="C28" s="6"/>
      <c r="D28" s="6"/>
      <c r="E28" s="6"/>
      <c r="F28" s="7" t="str">
        <f t="shared" si="0"/>
        <v/>
      </c>
      <c r="G28" s="29"/>
      <c r="H28" s="9" t="str">
        <f t="shared" si="1"/>
        <v/>
      </c>
      <c r="I28" s="9" t="str">
        <f t="shared" si="3"/>
        <v/>
      </c>
      <c r="J28" s="16" t="str">
        <f t="shared" si="2"/>
        <v/>
      </c>
    </row>
    <row r="29" spans="1:16" x14ac:dyDescent="0.25">
      <c r="A29" s="14"/>
      <c r="B29" s="14"/>
      <c r="C29" s="6"/>
      <c r="D29" s="6"/>
      <c r="E29" s="6"/>
      <c r="F29" s="7" t="str">
        <f t="shared" si="0"/>
        <v/>
      </c>
      <c r="G29" s="29"/>
      <c r="H29" s="9" t="str">
        <f t="shared" si="1"/>
        <v/>
      </c>
      <c r="I29" s="9" t="str">
        <f t="shared" si="3"/>
        <v/>
      </c>
      <c r="J29" s="16" t="str">
        <f t="shared" si="2"/>
        <v/>
      </c>
    </row>
    <row r="30" spans="1:16" x14ac:dyDescent="0.25">
      <c r="A30" s="14"/>
      <c r="B30" s="14"/>
      <c r="C30" s="6"/>
      <c r="D30" s="6"/>
      <c r="E30" s="6"/>
      <c r="F30" s="7" t="str">
        <f t="shared" si="0"/>
        <v/>
      </c>
      <c r="G30" s="29"/>
      <c r="H30" s="9" t="str">
        <f t="shared" si="1"/>
        <v/>
      </c>
      <c r="I30" s="9" t="str">
        <f t="shared" si="3"/>
        <v/>
      </c>
      <c r="J30" s="16" t="str">
        <f t="shared" si="2"/>
        <v/>
      </c>
    </row>
    <row r="31" spans="1:16" x14ac:dyDescent="0.25">
      <c r="A31" s="14"/>
      <c r="B31" s="14"/>
      <c r="C31" s="6"/>
      <c r="D31" s="6"/>
      <c r="E31" s="6"/>
      <c r="F31" s="7" t="str">
        <f t="shared" si="0"/>
        <v/>
      </c>
      <c r="G31" s="29"/>
      <c r="H31" s="9" t="str">
        <f t="shared" si="1"/>
        <v/>
      </c>
      <c r="I31" s="9" t="str">
        <f t="shared" si="3"/>
        <v/>
      </c>
      <c r="J31" s="16" t="str">
        <f t="shared" si="2"/>
        <v/>
      </c>
    </row>
    <row r="32" spans="1:16" x14ac:dyDescent="0.25">
      <c r="A32" s="14"/>
      <c r="B32" s="14"/>
      <c r="C32" s="6"/>
      <c r="D32" s="6"/>
      <c r="E32" s="6"/>
      <c r="F32" s="7" t="str">
        <f t="shared" si="0"/>
        <v/>
      </c>
      <c r="G32" s="29"/>
      <c r="H32" s="9" t="str">
        <f t="shared" si="1"/>
        <v/>
      </c>
      <c r="I32" s="9" t="str">
        <f t="shared" si="3"/>
        <v/>
      </c>
      <c r="J32" s="16" t="str">
        <f t="shared" si="2"/>
        <v/>
      </c>
    </row>
    <row r="33" spans="1:10" x14ac:dyDescent="0.25">
      <c r="A33" s="14"/>
      <c r="B33" s="14"/>
      <c r="C33" s="6"/>
      <c r="D33" s="6"/>
      <c r="E33" s="6"/>
      <c r="F33" s="7" t="str">
        <f t="shared" si="0"/>
        <v/>
      </c>
      <c r="G33" s="29"/>
      <c r="H33" s="9" t="str">
        <f t="shared" si="1"/>
        <v/>
      </c>
      <c r="I33" s="9" t="str">
        <f t="shared" si="3"/>
        <v/>
      </c>
      <c r="J33" s="16" t="str">
        <f t="shared" si="2"/>
        <v/>
      </c>
    </row>
    <row r="34" spans="1:10" x14ac:dyDescent="0.25">
      <c r="A34" s="14"/>
      <c r="B34" s="14"/>
      <c r="C34" s="6"/>
      <c r="D34" s="6"/>
      <c r="E34" s="6"/>
      <c r="F34" s="7" t="str">
        <f t="shared" ref="F34:F43" si="5">IF(LEFT(C34,6)="Nation","Nation",IF(LEFT(C34,6)="Sector","Sector",""))</f>
        <v/>
      </c>
      <c r="G34" s="29"/>
      <c r="H34" s="9" t="str">
        <f t="shared" si="1"/>
        <v/>
      </c>
      <c r="I34" s="9" t="str">
        <f t="shared" si="3"/>
        <v/>
      </c>
      <c r="J34" s="16" t="str">
        <f t="shared" si="2"/>
        <v/>
      </c>
    </row>
    <row r="35" spans="1:10" x14ac:dyDescent="0.25">
      <c r="A35" s="14"/>
      <c r="B35" s="14"/>
      <c r="C35" s="6"/>
      <c r="D35" s="6"/>
      <c r="E35" s="6"/>
      <c r="F35" s="7" t="str">
        <f t="shared" si="5"/>
        <v/>
      </c>
      <c r="G35" s="29"/>
      <c r="H35" s="9" t="str">
        <f t="shared" si="1"/>
        <v/>
      </c>
      <c r="I35" s="9" t="str">
        <f t="shared" si="3"/>
        <v/>
      </c>
      <c r="J35" s="16" t="str">
        <f t="shared" si="2"/>
        <v/>
      </c>
    </row>
    <row r="36" spans="1:10" x14ac:dyDescent="0.25">
      <c r="A36" s="14"/>
      <c r="B36" s="14"/>
      <c r="C36" s="6"/>
      <c r="D36" s="6"/>
      <c r="E36" s="6"/>
      <c r="F36" s="7" t="str">
        <f t="shared" si="5"/>
        <v/>
      </c>
      <c r="G36" s="29"/>
      <c r="H36" s="9" t="str">
        <f t="shared" ref="H36:H67" si="6">IF(F36="Sector",VLOOKUP(C36,RPTable,2),IF(AND(C36="",D36=""),"",IF(AND(D36="Other",G36&lt;&gt;""),VLOOKUP(D36,RPTable,2),IF(D36&lt;&gt;"Other",VLOOKUP(D36,RPTable,2),""))))</f>
        <v/>
      </c>
      <c r="I36" s="9" t="str">
        <f t="shared" si="3"/>
        <v/>
      </c>
      <c r="J36" s="16" t="str">
        <f t="shared" si="2"/>
        <v/>
      </c>
    </row>
    <row r="37" spans="1:10" x14ac:dyDescent="0.25">
      <c r="A37" s="14"/>
      <c r="B37" s="14"/>
      <c r="C37" s="6"/>
      <c r="D37" s="6"/>
      <c r="E37" s="6"/>
      <c r="F37" s="7" t="str">
        <f t="shared" si="5"/>
        <v/>
      </c>
      <c r="G37" s="29"/>
      <c r="H37" s="9" t="str">
        <f t="shared" si="6"/>
        <v/>
      </c>
      <c r="I37" s="9" t="str">
        <f t="shared" si="3"/>
        <v/>
      </c>
      <c r="J37" s="16" t="str">
        <f t="shared" si="2"/>
        <v/>
      </c>
    </row>
    <row r="38" spans="1:10" x14ac:dyDescent="0.25">
      <c r="A38" s="14"/>
      <c r="B38" s="14"/>
      <c r="C38" s="6"/>
      <c r="D38" s="6"/>
      <c r="E38" s="6"/>
      <c r="F38" s="7" t="str">
        <f t="shared" si="5"/>
        <v/>
      </c>
      <c r="G38" s="29"/>
      <c r="H38" s="9" t="str">
        <f t="shared" si="6"/>
        <v/>
      </c>
      <c r="I38" s="9" t="str">
        <f t="shared" si="3"/>
        <v/>
      </c>
      <c r="J38" s="16" t="str">
        <f t="shared" si="2"/>
        <v/>
      </c>
    </row>
    <row r="39" spans="1:10" x14ac:dyDescent="0.25">
      <c r="A39" s="14"/>
      <c r="B39" s="14"/>
      <c r="C39" s="6"/>
      <c r="D39" s="6"/>
      <c r="E39" s="6"/>
      <c r="F39" s="7" t="str">
        <f t="shared" si="5"/>
        <v/>
      </c>
      <c r="G39" s="29"/>
      <c r="H39" s="9" t="str">
        <f t="shared" si="6"/>
        <v/>
      </c>
      <c r="I39" s="9" t="str">
        <f t="shared" si="3"/>
        <v/>
      </c>
      <c r="J39" s="16" t="str">
        <f t="shared" si="2"/>
        <v/>
      </c>
    </row>
    <row r="40" spans="1:10" x14ac:dyDescent="0.25">
      <c r="A40" s="14"/>
      <c r="B40" s="14"/>
      <c r="C40" s="6"/>
      <c r="D40" s="6"/>
      <c r="E40" s="6"/>
      <c r="F40" s="7" t="str">
        <f t="shared" si="5"/>
        <v/>
      </c>
      <c r="G40" s="29"/>
      <c r="H40" s="9" t="str">
        <f t="shared" si="6"/>
        <v/>
      </c>
      <c r="I40" s="9" t="str">
        <f t="shared" si="3"/>
        <v/>
      </c>
      <c r="J40" s="16" t="str">
        <f t="shared" si="2"/>
        <v/>
      </c>
    </row>
    <row r="41" spans="1:10" x14ac:dyDescent="0.25">
      <c r="A41" s="14"/>
      <c r="B41" s="14"/>
      <c r="C41" s="6"/>
      <c r="D41" s="6"/>
      <c r="E41" s="6"/>
      <c r="F41" s="7" t="str">
        <f t="shared" si="5"/>
        <v/>
      </c>
      <c r="G41" s="29"/>
      <c r="H41" s="9" t="str">
        <f t="shared" si="6"/>
        <v/>
      </c>
      <c r="I41" s="9" t="str">
        <f t="shared" si="3"/>
        <v/>
      </c>
      <c r="J41" s="16" t="str">
        <f t="shared" si="2"/>
        <v/>
      </c>
    </row>
    <row r="42" spans="1:10" x14ac:dyDescent="0.25">
      <c r="A42" s="14"/>
      <c r="B42" s="14"/>
      <c r="C42" s="6"/>
      <c r="D42" s="6"/>
      <c r="E42" s="6"/>
      <c r="F42" s="7" t="str">
        <f t="shared" si="5"/>
        <v/>
      </c>
      <c r="G42" s="29"/>
      <c r="H42" s="9" t="str">
        <f t="shared" si="6"/>
        <v/>
      </c>
      <c r="I42" s="9" t="str">
        <f t="shared" si="3"/>
        <v/>
      </c>
      <c r="J42" s="16" t="str">
        <f t="shared" si="2"/>
        <v/>
      </c>
    </row>
    <row r="43" spans="1:10" x14ac:dyDescent="0.25">
      <c r="A43" s="14"/>
      <c r="B43" s="14"/>
      <c r="C43" s="6"/>
      <c r="D43" s="6"/>
      <c r="E43" s="6"/>
      <c r="F43" s="7" t="str">
        <f t="shared" si="5"/>
        <v/>
      </c>
      <c r="G43" s="29"/>
      <c r="H43" s="9" t="str">
        <f t="shared" si="6"/>
        <v/>
      </c>
      <c r="I43" s="9" t="str">
        <f t="shared" si="3"/>
        <v/>
      </c>
      <c r="J43" s="16" t="str">
        <f t="shared" si="2"/>
        <v/>
      </c>
    </row>
    <row r="44" spans="1:10" x14ac:dyDescent="0.25">
      <c r="A44" s="14"/>
      <c r="B44" s="14"/>
      <c r="C44" s="6"/>
      <c r="D44" s="6"/>
      <c r="E44" s="6"/>
      <c r="F44" s="7" t="str">
        <f t="shared" si="0"/>
        <v/>
      </c>
      <c r="G44" s="29"/>
      <c r="H44" s="9" t="str">
        <f t="shared" si="6"/>
        <v/>
      </c>
      <c r="I44" s="9" t="str">
        <f t="shared" si="3"/>
        <v/>
      </c>
      <c r="J44" s="16" t="str">
        <f t="shared" si="2"/>
        <v/>
      </c>
    </row>
    <row r="45" spans="1:10" x14ac:dyDescent="0.25">
      <c r="A45" s="14"/>
      <c r="B45" s="14"/>
      <c r="C45" s="6"/>
      <c r="D45" s="6"/>
      <c r="E45" s="6"/>
      <c r="F45" s="7" t="str">
        <f t="shared" si="0"/>
        <v/>
      </c>
      <c r="G45" s="29"/>
      <c r="H45" s="9" t="str">
        <f t="shared" si="6"/>
        <v/>
      </c>
      <c r="I45" s="9" t="str">
        <f t="shared" si="3"/>
        <v/>
      </c>
      <c r="J45" s="16" t="str">
        <f t="shared" si="2"/>
        <v/>
      </c>
    </row>
    <row r="46" spans="1:10" x14ac:dyDescent="0.25">
      <c r="A46" s="14"/>
      <c r="B46" s="14"/>
      <c r="C46" s="6"/>
      <c r="D46" s="6"/>
      <c r="E46" s="6"/>
      <c r="F46" s="7" t="str">
        <f t="shared" si="0"/>
        <v/>
      </c>
      <c r="G46" s="29"/>
      <c r="H46" s="9" t="str">
        <f t="shared" si="6"/>
        <v/>
      </c>
      <c r="I46" s="9" t="str">
        <f t="shared" si="3"/>
        <v/>
      </c>
      <c r="J46" s="16" t="str">
        <f t="shared" si="2"/>
        <v/>
      </c>
    </row>
    <row r="47" spans="1:10" x14ac:dyDescent="0.25">
      <c r="A47" s="14"/>
      <c r="B47" s="14"/>
      <c r="C47" s="6"/>
      <c r="D47" s="6"/>
      <c r="E47" s="6"/>
      <c r="F47" s="7" t="str">
        <f t="shared" si="0"/>
        <v/>
      </c>
      <c r="G47" s="29"/>
      <c r="H47" s="9" t="str">
        <f t="shared" si="6"/>
        <v/>
      </c>
      <c r="I47" s="9" t="str">
        <f t="shared" si="3"/>
        <v/>
      </c>
      <c r="J47" s="16" t="str">
        <f t="shared" si="2"/>
        <v/>
      </c>
    </row>
    <row r="48" spans="1:10" x14ac:dyDescent="0.25">
      <c r="A48" s="14"/>
      <c r="B48" s="14"/>
      <c r="C48" s="6"/>
      <c r="D48" s="6"/>
      <c r="E48" s="6"/>
      <c r="F48" s="7" t="str">
        <f t="shared" si="0"/>
        <v/>
      </c>
      <c r="G48" s="29"/>
      <c r="H48" s="9" t="str">
        <f t="shared" si="6"/>
        <v/>
      </c>
      <c r="I48" s="9" t="str">
        <f t="shared" si="3"/>
        <v/>
      </c>
      <c r="J48" s="16" t="str">
        <f t="shared" si="2"/>
        <v/>
      </c>
    </row>
    <row r="49" spans="1:10" x14ac:dyDescent="0.25">
      <c r="A49" s="14"/>
      <c r="B49" s="14"/>
      <c r="C49" s="6"/>
      <c r="D49" s="6"/>
      <c r="E49" s="6"/>
      <c r="F49" s="7" t="str">
        <f t="shared" si="0"/>
        <v/>
      </c>
      <c r="G49" s="29"/>
      <c r="H49" s="9" t="str">
        <f t="shared" si="6"/>
        <v/>
      </c>
      <c r="I49" s="9" t="str">
        <f t="shared" si="3"/>
        <v/>
      </c>
      <c r="J49" s="16" t="str">
        <f t="shared" si="2"/>
        <v/>
      </c>
    </row>
    <row r="50" spans="1:10" x14ac:dyDescent="0.25">
      <c r="A50" s="14"/>
      <c r="B50" s="14"/>
      <c r="C50" s="6"/>
      <c r="D50" s="6"/>
      <c r="E50" s="6"/>
      <c r="F50" s="7" t="str">
        <f t="shared" si="0"/>
        <v/>
      </c>
      <c r="G50" s="29"/>
      <c r="H50" s="9" t="str">
        <f t="shared" si="6"/>
        <v/>
      </c>
      <c r="I50" s="9" t="str">
        <f t="shared" si="3"/>
        <v/>
      </c>
      <c r="J50" s="16" t="str">
        <f t="shared" si="2"/>
        <v/>
      </c>
    </row>
    <row r="51" spans="1:10" x14ac:dyDescent="0.25">
      <c r="A51" s="14"/>
      <c r="B51" s="14"/>
      <c r="C51" s="6"/>
      <c r="D51" s="6"/>
      <c r="E51" s="6"/>
      <c r="F51" s="7" t="str">
        <f t="shared" si="0"/>
        <v/>
      </c>
      <c r="G51" s="29"/>
      <c r="H51" s="9" t="str">
        <f t="shared" si="6"/>
        <v/>
      </c>
      <c r="I51" s="9" t="str">
        <f t="shared" si="3"/>
        <v/>
      </c>
      <c r="J51" s="16" t="str">
        <f t="shared" si="2"/>
        <v/>
      </c>
    </row>
    <row r="52" spans="1:10" x14ac:dyDescent="0.25">
      <c r="A52" s="14"/>
      <c r="B52" s="14"/>
      <c r="C52" s="6"/>
      <c r="D52" s="6"/>
      <c r="E52" s="6"/>
      <c r="F52" s="7" t="str">
        <f t="shared" si="0"/>
        <v/>
      </c>
      <c r="G52" s="29"/>
      <c r="H52" s="9" t="str">
        <f t="shared" si="6"/>
        <v/>
      </c>
      <c r="I52" s="9" t="str">
        <f t="shared" si="3"/>
        <v/>
      </c>
      <c r="J52" s="16" t="str">
        <f t="shared" si="2"/>
        <v/>
      </c>
    </row>
    <row r="53" spans="1:10" x14ac:dyDescent="0.25">
      <c r="A53" s="14"/>
      <c r="B53" s="14"/>
      <c r="C53" s="6"/>
      <c r="D53" s="6"/>
      <c r="E53" s="6"/>
      <c r="F53" s="7" t="str">
        <f t="shared" si="0"/>
        <v/>
      </c>
      <c r="G53" s="29"/>
      <c r="H53" s="9" t="str">
        <f t="shared" si="6"/>
        <v/>
      </c>
      <c r="I53" s="9" t="str">
        <f t="shared" si="3"/>
        <v/>
      </c>
      <c r="J53" s="16" t="str">
        <f t="shared" si="2"/>
        <v/>
      </c>
    </row>
    <row r="54" spans="1:10" x14ac:dyDescent="0.25">
      <c r="A54" s="14"/>
      <c r="B54" s="14"/>
      <c r="C54" s="6"/>
      <c r="D54" s="6"/>
      <c r="E54" s="6"/>
      <c r="F54" s="7" t="str">
        <f t="shared" ref="F54:F63" si="7">IF(LEFT(C54,6)="Nation","Nation",IF(LEFT(C54,6)="Sector","Sector",""))</f>
        <v/>
      </c>
      <c r="G54" s="29"/>
      <c r="H54" s="9" t="str">
        <f t="shared" si="6"/>
        <v/>
      </c>
      <c r="I54" s="9" t="str">
        <f t="shared" si="3"/>
        <v/>
      </c>
      <c r="J54" s="16" t="str">
        <f t="shared" si="2"/>
        <v/>
      </c>
    </row>
    <row r="55" spans="1:10" x14ac:dyDescent="0.25">
      <c r="A55" s="14"/>
      <c r="B55" s="14"/>
      <c r="C55" s="6"/>
      <c r="D55" s="6"/>
      <c r="E55" s="6"/>
      <c r="F55" s="7" t="str">
        <f t="shared" si="7"/>
        <v/>
      </c>
      <c r="G55" s="29"/>
      <c r="H55" s="9" t="str">
        <f t="shared" si="6"/>
        <v/>
      </c>
      <c r="I55" s="9" t="str">
        <f t="shared" si="3"/>
        <v/>
      </c>
      <c r="J55" s="16" t="str">
        <f t="shared" si="2"/>
        <v/>
      </c>
    </row>
    <row r="56" spans="1:10" x14ac:dyDescent="0.25">
      <c r="A56" s="14"/>
      <c r="B56" s="14"/>
      <c r="C56" s="6"/>
      <c r="D56" s="6"/>
      <c r="E56" s="6"/>
      <c r="F56" s="7" t="str">
        <f t="shared" si="7"/>
        <v/>
      </c>
      <c r="G56" s="29"/>
      <c r="H56" s="9" t="str">
        <f t="shared" si="6"/>
        <v/>
      </c>
      <c r="I56" s="9" t="str">
        <f t="shared" si="3"/>
        <v/>
      </c>
      <c r="J56" s="16" t="str">
        <f t="shared" si="2"/>
        <v/>
      </c>
    </row>
    <row r="57" spans="1:10" x14ac:dyDescent="0.25">
      <c r="A57" s="14"/>
      <c r="B57" s="14"/>
      <c r="C57" s="6"/>
      <c r="D57" s="6"/>
      <c r="E57" s="6"/>
      <c r="F57" s="7" t="str">
        <f t="shared" si="7"/>
        <v/>
      </c>
      <c r="G57" s="29"/>
      <c r="H57" s="9" t="str">
        <f t="shared" si="6"/>
        <v/>
      </c>
      <c r="I57" s="9" t="str">
        <f t="shared" si="3"/>
        <v/>
      </c>
      <c r="J57" s="16" t="str">
        <f t="shared" si="2"/>
        <v/>
      </c>
    </row>
    <row r="58" spans="1:10" x14ac:dyDescent="0.25">
      <c r="A58" s="14"/>
      <c r="B58" s="14"/>
      <c r="C58" s="6"/>
      <c r="D58" s="6"/>
      <c r="E58" s="6"/>
      <c r="F58" s="7" t="str">
        <f t="shared" si="7"/>
        <v/>
      </c>
      <c r="G58" s="29"/>
      <c r="H58" s="9" t="str">
        <f t="shared" si="6"/>
        <v/>
      </c>
      <c r="I58" s="9" t="str">
        <f t="shared" si="3"/>
        <v/>
      </c>
      <c r="J58" s="16" t="str">
        <f t="shared" si="2"/>
        <v/>
      </c>
    </row>
    <row r="59" spans="1:10" x14ac:dyDescent="0.25">
      <c r="A59" s="14"/>
      <c r="B59" s="14"/>
      <c r="C59" s="6"/>
      <c r="D59" s="6"/>
      <c r="E59" s="6"/>
      <c r="F59" s="7" t="str">
        <f t="shared" si="7"/>
        <v/>
      </c>
      <c r="G59" s="29"/>
      <c r="H59" s="9" t="str">
        <f t="shared" si="6"/>
        <v/>
      </c>
      <c r="I59" s="9" t="str">
        <f t="shared" si="3"/>
        <v/>
      </c>
      <c r="J59" s="16" t="str">
        <f t="shared" si="2"/>
        <v/>
      </c>
    </row>
    <row r="60" spans="1:10" x14ac:dyDescent="0.25">
      <c r="A60" s="14"/>
      <c r="B60" s="14"/>
      <c r="C60" s="6"/>
      <c r="D60" s="6"/>
      <c r="E60" s="6"/>
      <c r="F60" s="7" t="str">
        <f t="shared" si="7"/>
        <v/>
      </c>
      <c r="G60" s="29"/>
      <c r="H60" s="9" t="str">
        <f t="shared" si="6"/>
        <v/>
      </c>
      <c r="I60" s="9" t="str">
        <f t="shared" si="3"/>
        <v/>
      </c>
      <c r="J60" s="16" t="str">
        <f t="shared" si="2"/>
        <v/>
      </c>
    </row>
    <row r="61" spans="1:10" x14ac:dyDescent="0.25">
      <c r="A61" s="14"/>
      <c r="B61" s="14"/>
      <c r="C61" s="6"/>
      <c r="D61" s="6"/>
      <c r="E61" s="6"/>
      <c r="F61" s="7" t="str">
        <f t="shared" si="7"/>
        <v/>
      </c>
      <c r="G61" s="29"/>
      <c r="H61" s="9" t="str">
        <f t="shared" si="6"/>
        <v/>
      </c>
      <c r="I61" s="9" t="str">
        <f t="shared" si="3"/>
        <v/>
      </c>
      <c r="J61" s="16" t="str">
        <f t="shared" si="2"/>
        <v/>
      </c>
    </row>
    <row r="62" spans="1:10" x14ac:dyDescent="0.25">
      <c r="A62" s="14"/>
      <c r="B62" s="14"/>
      <c r="C62" s="6"/>
      <c r="D62" s="6"/>
      <c r="E62" s="6"/>
      <c r="F62" s="7" t="str">
        <f t="shared" si="7"/>
        <v/>
      </c>
      <c r="G62" s="29"/>
      <c r="H62" s="9" t="str">
        <f t="shared" si="6"/>
        <v/>
      </c>
      <c r="I62" s="9" t="str">
        <f t="shared" si="3"/>
        <v/>
      </c>
      <c r="J62" s="16" t="str">
        <f t="shared" si="2"/>
        <v/>
      </c>
    </row>
    <row r="63" spans="1:10" x14ac:dyDescent="0.25">
      <c r="A63" s="14"/>
      <c r="B63" s="14"/>
      <c r="C63" s="6"/>
      <c r="D63" s="6"/>
      <c r="E63" s="6"/>
      <c r="F63" s="7" t="str">
        <f t="shared" si="7"/>
        <v/>
      </c>
      <c r="G63" s="29"/>
      <c r="H63" s="9" t="str">
        <f t="shared" si="6"/>
        <v/>
      </c>
      <c r="I63" s="9" t="str">
        <f t="shared" si="3"/>
        <v/>
      </c>
      <c r="J63" s="16" t="str">
        <f t="shared" si="2"/>
        <v/>
      </c>
    </row>
    <row r="64" spans="1:10" x14ac:dyDescent="0.25">
      <c r="A64" s="12"/>
    </row>
    <row r="65" spans="1:1" x14ac:dyDescent="0.25">
      <c r="A65" s="13"/>
    </row>
  </sheetData>
  <mergeCells count="4">
    <mergeCell ref="L3:M3"/>
    <mergeCell ref="A1:J1"/>
    <mergeCell ref="O3:P3"/>
    <mergeCell ref="O15:P15"/>
  </mergeCells>
  <dataValidations disablePrompts="1" count="3">
    <dataValidation type="list" allowBlank="1" showInputMessage="1" showErrorMessage="1" sqref="C4:C63">
      <formula1>WorldStatus</formula1>
    </dataValidation>
    <dataValidation type="list" allowBlank="1" showInputMessage="1" showErrorMessage="1" sqref="D4:D63">
      <formula1>WorldType</formula1>
    </dataValidation>
    <dataValidation type="list" allowBlank="1" showInputMessage="1" showErrorMessage="1" sqref="E4:E63">
      <formula1>Prewarp</formula1>
    </dataValidation>
  </dataValidation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5"/>
  <sheetViews>
    <sheetView workbookViewId="0">
      <selection activeCell="O5" sqref="O5"/>
    </sheetView>
  </sheetViews>
  <sheetFormatPr defaultRowHeight="15" x14ac:dyDescent="0.25"/>
  <cols>
    <col min="1" max="1" width="22.7109375" style="11" customWidth="1"/>
    <col min="2" max="2" width="23" style="11" customWidth="1"/>
    <col min="3" max="4" width="29.42578125" style="11" customWidth="1"/>
    <col min="5" max="5" width="11.5703125" style="11" customWidth="1"/>
    <col min="6" max="6" width="9" style="11" customWidth="1"/>
    <col min="7" max="7" width="7.140625" style="13" bestFit="1" customWidth="1"/>
    <col min="8" max="9" width="9.5703125" style="11" customWidth="1"/>
    <col min="10" max="11" width="9.140625" style="11"/>
    <col min="12" max="12" width="22.5703125" style="11" bestFit="1" customWidth="1"/>
    <col min="13" max="16384" width="9.140625" style="11"/>
  </cols>
  <sheetData>
    <row r="1" spans="1:15" ht="18.75" x14ac:dyDescent="0.3">
      <c r="A1" s="52" t="s">
        <v>84</v>
      </c>
      <c r="B1" s="52"/>
      <c r="C1" s="52"/>
      <c r="D1" s="52"/>
      <c r="E1" s="52"/>
      <c r="F1" s="52"/>
      <c r="G1" s="52"/>
      <c r="H1" s="52"/>
      <c r="I1" s="52"/>
      <c r="J1" s="52"/>
    </row>
    <row r="3" spans="1:15" s="12" customFormat="1" x14ac:dyDescent="0.25">
      <c r="A3" s="17" t="s">
        <v>10</v>
      </c>
      <c r="B3" s="17" t="s">
        <v>11</v>
      </c>
      <c r="C3" s="17" t="s">
        <v>72</v>
      </c>
      <c r="D3" s="17" t="s">
        <v>12</v>
      </c>
      <c r="E3" s="17" t="s">
        <v>80</v>
      </c>
      <c r="F3" s="17" t="s">
        <v>40</v>
      </c>
      <c r="G3" s="18" t="s">
        <v>86</v>
      </c>
      <c r="H3" s="18" t="s">
        <v>75</v>
      </c>
      <c r="I3" s="18" t="s">
        <v>76</v>
      </c>
      <c r="J3" s="18" t="s">
        <v>77</v>
      </c>
      <c r="L3" s="53" t="s">
        <v>83</v>
      </c>
      <c r="M3" s="53"/>
    </row>
    <row r="4" spans="1:15" x14ac:dyDescent="0.25">
      <c r="A4" t="s">
        <v>25</v>
      </c>
      <c r="B4" t="s">
        <v>26</v>
      </c>
      <c r="C4" s="6"/>
      <c r="D4" s="6" t="s">
        <v>64</v>
      </c>
      <c r="E4" s="6"/>
      <c r="F4" s="7" t="str">
        <f t="shared" ref="F4:F63" si="0">IF(LEFT(C4,6)="Nation","Nation",IF(LEFT(C4,6)="Sector","Sector",""))</f>
        <v/>
      </c>
      <c r="G4" s="29"/>
      <c r="H4" s="9">
        <f t="shared" ref="H4:H35" si="1">IF(F4="Sector",VLOOKUP(C4,RPTable,2),IF(AND(C4="",D4=""),"",IF(AND(D4="Other",G4&lt;&gt;""),VLOOKUP(D4,RPTable,2),IF(D4&lt;&gt;"Other",VLOOKUP(D4,RPTable,2),""))))</f>
        <v>-30</v>
      </c>
      <c r="I4" s="9">
        <f>IF(AND(C4="",D4=""),"",IF(E4="Yes",0.75,IF(AND(D4="Other",G4&lt;&gt;""),SUM(H4*G4)-H4,0)))</f>
        <v>0</v>
      </c>
      <c r="J4" s="16">
        <f t="shared" ref="J4:J63" si="2">IF(AND(C4="",D4=""),"",IF(E4="Yes",SUM(H4*I4),H4+I4))</f>
        <v>-30</v>
      </c>
      <c r="L4" s="8" t="s">
        <v>53</v>
      </c>
      <c r="M4" s="9">
        <f>COUNTIFS(D4:D13,"Major Industrial World")</f>
        <v>1</v>
      </c>
      <c r="N4" s="15">
        <f>SUM(M4*100)</f>
        <v>100</v>
      </c>
      <c r="O4" s="15"/>
    </row>
    <row r="5" spans="1:15" x14ac:dyDescent="0.25">
      <c r="A5" t="s">
        <v>27</v>
      </c>
      <c r="B5" t="s">
        <v>29</v>
      </c>
      <c r="C5" s="6"/>
      <c r="D5" s="6" t="s">
        <v>66</v>
      </c>
      <c r="E5" s="6"/>
      <c r="F5" s="7" t="str">
        <f t="shared" si="0"/>
        <v/>
      </c>
      <c r="G5" s="29"/>
      <c r="H5" s="9">
        <f t="shared" si="1"/>
        <v>200</v>
      </c>
      <c r="I5" s="9">
        <f>IF(AND(C5="",D5=""),"",IF(E5="Yes",0.75,IF(AND(D5="Other",G5&lt;&gt;""),SUM(H5*G5)-H5,0)))</f>
        <v>0</v>
      </c>
      <c r="J5" s="16">
        <f t="shared" si="2"/>
        <v>200</v>
      </c>
      <c r="L5" s="8" t="s">
        <v>54</v>
      </c>
      <c r="M5" s="9">
        <f>COUNTIFS(D4:D13,"Minor Industrial World")</f>
        <v>3</v>
      </c>
      <c r="N5" s="15">
        <f>SUM(M5*50)</f>
        <v>150</v>
      </c>
      <c r="O5" s="15">
        <f>SUM(N4:N5)</f>
        <v>250</v>
      </c>
    </row>
    <row r="6" spans="1:15" x14ac:dyDescent="0.25">
      <c r="A6" t="s">
        <v>28</v>
      </c>
      <c r="B6" t="s">
        <v>29</v>
      </c>
      <c r="C6" s="6"/>
      <c r="D6" s="6" t="s">
        <v>56</v>
      </c>
      <c r="E6" s="6"/>
      <c r="F6" s="7" t="str">
        <f t="shared" si="0"/>
        <v/>
      </c>
      <c r="G6" s="29"/>
      <c r="H6" s="9">
        <f t="shared" si="1"/>
        <v>180</v>
      </c>
      <c r="I6" s="9">
        <f t="shared" ref="I6:I63" si="3">IF(AND(C6="",D6=""),"",IF(E6="Yes",0.75,IF(AND(D6="Other",G6&lt;&gt;""),SUM(H6*G6)-H6,0)))</f>
        <v>0</v>
      </c>
      <c r="J6" s="16">
        <f t="shared" si="2"/>
        <v>180</v>
      </c>
      <c r="L6" s="8" t="s">
        <v>56</v>
      </c>
      <c r="M6" s="9">
        <f>COUNTIFS(D4:D13,"Colony (Stage 9)")</f>
        <v>1</v>
      </c>
      <c r="N6" s="15">
        <f>SUMIF(D4:D13,L6,(H4:H13))</f>
        <v>180</v>
      </c>
      <c r="O6" s="15"/>
    </row>
    <row r="7" spans="1:15" x14ac:dyDescent="0.25">
      <c r="A7" t="s">
        <v>30</v>
      </c>
      <c r="B7" t="s">
        <v>31</v>
      </c>
      <c r="C7" s="6"/>
      <c r="D7" s="6" t="s">
        <v>66</v>
      </c>
      <c r="E7" s="6" t="s">
        <v>81</v>
      </c>
      <c r="F7" s="7" t="str">
        <f t="shared" si="0"/>
        <v/>
      </c>
      <c r="G7" s="29"/>
      <c r="H7" s="9">
        <f t="shared" si="1"/>
        <v>200</v>
      </c>
      <c r="I7" s="9">
        <f t="shared" si="3"/>
        <v>0.75</v>
      </c>
      <c r="J7" s="16">
        <f t="shared" si="2"/>
        <v>150</v>
      </c>
      <c r="L7" s="8" t="s">
        <v>57</v>
      </c>
      <c r="M7" s="9">
        <f>COUNTIFS(D4:D13,"Colony (Stage 8)")</f>
        <v>0</v>
      </c>
      <c r="N7" s="15">
        <f>SUMIF(D4:D13,L7,(H4:H13))</f>
        <v>0</v>
      </c>
      <c r="O7" s="15"/>
    </row>
    <row r="8" spans="1:15" x14ac:dyDescent="0.25">
      <c r="A8" t="s">
        <v>32</v>
      </c>
      <c r="B8" t="s">
        <v>7</v>
      </c>
      <c r="C8" s="6" t="s">
        <v>69</v>
      </c>
      <c r="D8" s="6" t="s">
        <v>65</v>
      </c>
      <c r="E8" s="6"/>
      <c r="F8" s="7" t="str">
        <f t="shared" si="0"/>
        <v>Sector</v>
      </c>
      <c r="G8" s="29"/>
      <c r="H8" s="9">
        <f t="shared" si="1"/>
        <v>500</v>
      </c>
      <c r="I8" s="9">
        <f t="shared" si="3"/>
        <v>0</v>
      </c>
      <c r="J8" s="16">
        <f t="shared" si="2"/>
        <v>500</v>
      </c>
      <c r="L8" s="8" t="s">
        <v>58</v>
      </c>
      <c r="M8" s="9">
        <f>COUNTIFS(D4:D13,"Colony (Stage 7)")</f>
        <v>0</v>
      </c>
      <c r="N8" s="15">
        <f>SUMIF(D4:D13,L8,(H4:H13))</f>
        <v>0</v>
      </c>
      <c r="O8" s="15"/>
    </row>
    <row r="9" spans="1:15" x14ac:dyDescent="0.25">
      <c r="A9" t="s">
        <v>33</v>
      </c>
      <c r="B9" t="s">
        <v>34</v>
      </c>
      <c r="C9" s="6"/>
      <c r="D9" s="6" t="s">
        <v>39</v>
      </c>
      <c r="E9" s="6"/>
      <c r="F9" s="7" t="str">
        <f t="shared" si="0"/>
        <v/>
      </c>
      <c r="G9" s="29"/>
      <c r="H9" s="9">
        <f t="shared" si="1"/>
        <v>0</v>
      </c>
      <c r="I9" s="9">
        <f t="shared" si="3"/>
        <v>0</v>
      </c>
      <c r="J9" s="16">
        <f t="shared" si="2"/>
        <v>0</v>
      </c>
      <c r="L9" s="8" t="s">
        <v>59</v>
      </c>
      <c r="M9" s="9">
        <f>COUNTIFS(D4:D13,"Colony (Stage 6)")</f>
        <v>0</v>
      </c>
      <c r="N9" s="15">
        <f>SUMIF(D4:D13,L9,(H4:H13))</f>
        <v>0</v>
      </c>
      <c r="O9" s="15"/>
    </row>
    <row r="10" spans="1:15" x14ac:dyDescent="0.25">
      <c r="A10" t="s">
        <v>35</v>
      </c>
      <c r="B10" t="s">
        <v>36</v>
      </c>
      <c r="C10" s="6"/>
      <c r="D10" s="6" t="s">
        <v>66</v>
      </c>
      <c r="E10" s="6"/>
      <c r="F10" s="7" t="str">
        <f t="shared" si="0"/>
        <v/>
      </c>
      <c r="G10" s="29"/>
      <c r="H10" s="9">
        <f t="shared" si="1"/>
        <v>200</v>
      </c>
      <c r="I10" s="9">
        <f t="shared" si="3"/>
        <v>0</v>
      </c>
      <c r="J10" s="16">
        <f t="shared" si="2"/>
        <v>200</v>
      </c>
      <c r="L10" s="8" t="s">
        <v>60</v>
      </c>
      <c r="M10" s="9">
        <f>COUNTIFS(D4:D13,"Colony (Stage 5)")</f>
        <v>0</v>
      </c>
      <c r="N10" s="15">
        <f>SUMIF(D4:D13,L10,(H4:H13))</f>
        <v>0</v>
      </c>
      <c r="O10" s="15"/>
    </row>
    <row r="11" spans="1:15" x14ac:dyDescent="0.25">
      <c r="A11" t="s">
        <v>37</v>
      </c>
      <c r="B11" t="s">
        <v>38</v>
      </c>
      <c r="C11" s="6"/>
      <c r="D11" s="6" t="s">
        <v>39</v>
      </c>
      <c r="E11" s="6"/>
      <c r="F11" s="7" t="str">
        <f t="shared" si="0"/>
        <v/>
      </c>
      <c r="G11" s="29"/>
      <c r="H11" s="9">
        <f t="shared" si="1"/>
        <v>0</v>
      </c>
      <c r="I11" s="9">
        <f t="shared" si="3"/>
        <v>0</v>
      </c>
      <c r="J11" s="16">
        <f t="shared" si="2"/>
        <v>0</v>
      </c>
      <c r="L11" s="8" t="s">
        <v>61</v>
      </c>
      <c r="M11" s="9">
        <f>COUNTIFS(D4:D13,"Colony (Stage 4)")</f>
        <v>0</v>
      </c>
      <c r="N11" s="15">
        <f>SUMIF(D4:D13,L11,(H4:H13))</f>
        <v>0</v>
      </c>
      <c r="O11" s="15"/>
    </row>
    <row r="12" spans="1:15" x14ac:dyDescent="0.25">
      <c r="A12" s="14"/>
      <c r="B12" s="14"/>
      <c r="C12" s="6"/>
      <c r="D12" s="6"/>
      <c r="E12" s="6"/>
      <c r="F12" s="7" t="str">
        <f t="shared" si="0"/>
        <v/>
      </c>
      <c r="G12" s="29"/>
      <c r="H12" s="9" t="str">
        <f t="shared" si="1"/>
        <v/>
      </c>
      <c r="I12" s="9" t="str">
        <f t="shared" si="3"/>
        <v/>
      </c>
      <c r="J12" s="16" t="str">
        <f t="shared" si="2"/>
        <v/>
      </c>
      <c r="L12" s="8" t="s">
        <v>62</v>
      </c>
      <c r="M12" s="9">
        <f>COUNTIFS(D4:D13,"Colony (Stage 3)")</f>
        <v>0</v>
      </c>
      <c r="N12" s="15">
        <f>SUMIF(D4:D13,L12,(H4:H13))</f>
        <v>0</v>
      </c>
      <c r="O12" s="15"/>
    </row>
    <row r="13" spans="1:15" x14ac:dyDescent="0.25">
      <c r="A13" s="14"/>
      <c r="B13" s="14"/>
      <c r="C13" s="6"/>
      <c r="D13" s="6"/>
      <c r="E13" s="6"/>
      <c r="F13" s="7" t="str">
        <f t="shared" si="0"/>
        <v/>
      </c>
      <c r="G13" s="29"/>
      <c r="H13" s="9" t="str">
        <f t="shared" si="1"/>
        <v/>
      </c>
      <c r="I13" s="9" t="str">
        <f t="shared" si="3"/>
        <v/>
      </c>
      <c r="J13" s="16" t="str">
        <f t="shared" si="2"/>
        <v/>
      </c>
      <c r="L13" s="8" t="s">
        <v>63</v>
      </c>
      <c r="M13" s="9">
        <f>COUNTIFS(D4:D13,"Colony (Stage 2)")</f>
        <v>0</v>
      </c>
      <c r="N13" s="15">
        <f>SUMIF(D4:D13,L13,(H4:H13))</f>
        <v>0</v>
      </c>
      <c r="O13" s="15"/>
    </row>
    <row r="14" spans="1:15" x14ac:dyDescent="0.25">
      <c r="A14" s="14"/>
      <c r="B14" s="14"/>
      <c r="C14" s="6"/>
      <c r="D14" s="6"/>
      <c r="E14" s="6"/>
      <c r="F14" s="7" t="str">
        <f t="shared" si="0"/>
        <v/>
      </c>
      <c r="G14" s="29"/>
      <c r="H14" s="9" t="str">
        <f t="shared" si="1"/>
        <v/>
      </c>
      <c r="I14" s="9" t="str">
        <f t="shared" si="3"/>
        <v/>
      </c>
      <c r="J14" s="16" t="str">
        <f t="shared" si="2"/>
        <v/>
      </c>
      <c r="L14" s="8" t="s">
        <v>64</v>
      </c>
      <c r="M14" s="9">
        <f>COUNTIFS(D4:D13,"Colony (Stage 1)")</f>
        <v>1</v>
      </c>
      <c r="N14" s="15"/>
      <c r="O14" s="15"/>
    </row>
    <row r="15" spans="1:15" x14ac:dyDescent="0.25">
      <c r="A15" s="14"/>
      <c r="B15" s="14"/>
      <c r="C15" s="6"/>
      <c r="D15" s="6"/>
      <c r="E15" s="6"/>
      <c r="F15" s="7" t="str">
        <f t="shared" si="0"/>
        <v/>
      </c>
      <c r="G15" s="29"/>
      <c r="H15" s="9" t="str">
        <f t="shared" si="1"/>
        <v/>
      </c>
      <c r="I15" s="9" t="str">
        <f t="shared" si="3"/>
        <v/>
      </c>
      <c r="J15" s="16" t="str">
        <f t="shared" si="2"/>
        <v/>
      </c>
      <c r="L15" s="8" t="s">
        <v>20</v>
      </c>
      <c r="M15" s="9">
        <f>COUNTIFS(D4:D13,"Other")</f>
        <v>0</v>
      </c>
      <c r="N15" s="15">
        <f>SUMIF(D4:D13,"Other",(H4:H13))</f>
        <v>0</v>
      </c>
      <c r="O15" s="15"/>
    </row>
    <row r="16" spans="1:15" x14ac:dyDescent="0.25">
      <c r="A16" s="14"/>
      <c r="B16" s="14"/>
      <c r="C16" s="6"/>
      <c r="D16" s="6"/>
      <c r="E16" s="6"/>
      <c r="F16" s="7" t="str">
        <f t="shared" si="0"/>
        <v/>
      </c>
      <c r="G16" s="29"/>
      <c r="H16" s="9" t="str">
        <f t="shared" si="1"/>
        <v/>
      </c>
      <c r="I16" s="9" t="str">
        <f t="shared" si="3"/>
        <v/>
      </c>
      <c r="J16" s="16" t="str">
        <f t="shared" si="2"/>
        <v/>
      </c>
      <c r="L16" s="8" t="s">
        <v>55</v>
      </c>
      <c r="M16" s="9">
        <f>COUNTIFS(D4:D13,"Non-Resource")</f>
        <v>2</v>
      </c>
      <c r="N16" s="15"/>
      <c r="O16" s="15"/>
    </row>
    <row r="17" spans="1:15" x14ac:dyDescent="0.25">
      <c r="A17" s="14"/>
      <c r="B17" s="14"/>
      <c r="C17" s="6"/>
      <c r="D17" s="6"/>
      <c r="E17" s="6"/>
      <c r="F17" s="7" t="str">
        <f t="shared" si="0"/>
        <v/>
      </c>
      <c r="G17" s="29"/>
      <c r="H17" s="9" t="str">
        <f t="shared" si="1"/>
        <v/>
      </c>
      <c r="I17" s="9" t="str">
        <f t="shared" si="3"/>
        <v/>
      </c>
      <c r="J17" s="16" t="str">
        <f t="shared" si="2"/>
        <v/>
      </c>
      <c r="L17" s="8" t="s">
        <v>73</v>
      </c>
      <c r="M17" s="9">
        <f>COUNTIFS(D4:D13,"Pre-Warp")</f>
        <v>0</v>
      </c>
      <c r="N17" s="15"/>
      <c r="O17" s="15"/>
    </row>
    <row r="18" spans="1:15" x14ac:dyDescent="0.25">
      <c r="A18" s="14"/>
      <c r="B18" s="14"/>
      <c r="C18" s="6"/>
      <c r="D18" s="6"/>
      <c r="E18" s="6"/>
      <c r="F18" s="7" t="str">
        <f t="shared" si="0"/>
        <v/>
      </c>
      <c r="G18" s="29"/>
      <c r="H18" s="9" t="str">
        <f t="shared" si="1"/>
        <v/>
      </c>
      <c r="I18" s="9" t="str">
        <f t="shared" si="3"/>
        <v/>
      </c>
      <c r="J18" s="16" t="str">
        <f t="shared" si="2"/>
        <v/>
      </c>
      <c r="M18" s="13"/>
      <c r="N18" s="15">
        <f>SUM(N6:N13)</f>
        <v>180</v>
      </c>
      <c r="O18" s="15"/>
    </row>
    <row r="19" spans="1:15" x14ac:dyDescent="0.25">
      <c r="A19" s="14"/>
      <c r="B19" s="14"/>
      <c r="C19" s="6"/>
      <c r="D19" s="6"/>
      <c r="E19" s="6"/>
      <c r="F19" s="7" t="str">
        <f t="shared" si="0"/>
        <v/>
      </c>
      <c r="G19" s="29"/>
      <c r="H19" s="9" t="str">
        <f t="shared" si="1"/>
        <v/>
      </c>
      <c r="I19" s="9" t="str">
        <f t="shared" si="3"/>
        <v/>
      </c>
      <c r="J19" s="16" t="str">
        <f t="shared" si="2"/>
        <v/>
      </c>
      <c r="L19" s="8" t="s">
        <v>82</v>
      </c>
      <c r="M19" s="10">
        <f>SUM(M4:M18)</f>
        <v>8</v>
      </c>
      <c r="N19" s="15">
        <f>SUM(N15)</f>
        <v>0</v>
      </c>
      <c r="O19" s="15"/>
    </row>
    <row r="20" spans="1:15" x14ac:dyDescent="0.25">
      <c r="A20" s="14"/>
      <c r="B20" s="14"/>
      <c r="C20" s="6"/>
      <c r="D20" s="6"/>
      <c r="E20" s="6"/>
      <c r="F20" s="7" t="str">
        <f t="shared" si="0"/>
        <v/>
      </c>
      <c r="G20" s="29"/>
      <c r="H20" s="9" t="str">
        <f t="shared" si="1"/>
        <v/>
      </c>
      <c r="I20" s="9" t="str">
        <f t="shared" si="3"/>
        <v/>
      </c>
      <c r="J20" s="16" t="str">
        <f t="shared" si="2"/>
        <v/>
      </c>
      <c r="L20" s="8" t="s">
        <v>49</v>
      </c>
      <c r="M20" s="19">
        <f>SUM(J4:J63)</f>
        <v>1200</v>
      </c>
      <c r="N20" s="15">
        <f>SUM(N18:N19)</f>
        <v>180</v>
      </c>
      <c r="O20" s="15">
        <f>SUM(N20/2)</f>
        <v>90</v>
      </c>
    </row>
    <row r="21" spans="1:15" x14ac:dyDescent="0.25">
      <c r="A21" s="14"/>
      <c r="B21" s="14"/>
      <c r="C21" s="6"/>
      <c r="D21" s="6"/>
      <c r="E21" s="6"/>
      <c r="F21" s="7" t="str">
        <f t="shared" si="0"/>
        <v/>
      </c>
      <c r="G21" s="29"/>
      <c r="H21" s="9" t="str">
        <f t="shared" si="1"/>
        <v/>
      </c>
      <c r="I21" s="9" t="str">
        <f t="shared" si="3"/>
        <v/>
      </c>
      <c r="J21" s="16" t="str">
        <f t="shared" si="2"/>
        <v/>
      </c>
      <c r="L21" s="8" t="s">
        <v>48</v>
      </c>
      <c r="M21" s="20">
        <v>0.03</v>
      </c>
      <c r="N21" s="15"/>
      <c r="O21" s="15">
        <f>SUM(O4:O20)</f>
        <v>340</v>
      </c>
    </row>
    <row r="22" spans="1:15" x14ac:dyDescent="0.25">
      <c r="A22" s="14"/>
      <c r="B22" s="14"/>
      <c r="C22" s="6"/>
      <c r="D22" s="6"/>
      <c r="E22" s="6"/>
      <c r="F22" s="7" t="str">
        <f t="shared" si="0"/>
        <v/>
      </c>
      <c r="G22" s="29"/>
      <c r="H22" s="9" t="str">
        <f t="shared" si="1"/>
        <v/>
      </c>
      <c r="I22" s="9" t="str">
        <f t="shared" si="3"/>
        <v/>
      </c>
      <c r="J22" s="16" t="str">
        <f t="shared" si="2"/>
        <v/>
      </c>
      <c r="L22" s="8" t="s">
        <v>50</v>
      </c>
      <c r="M22" s="21">
        <f>SUM(M20+(M20*M21))</f>
        <v>1236</v>
      </c>
    </row>
    <row r="23" spans="1:15" x14ac:dyDescent="0.25">
      <c r="A23" s="14"/>
      <c r="B23" s="14"/>
      <c r="C23" s="6"/>
      <c r="D23" s="6"/>
      <c r="E23" s="6"/>
      <c r="F23" s="7" t="str">
        <f t="shared" si="0"/>
        <v/>
      </c>
      <c r="G23" s="29"/>
      <c r="H23" s="9" t="str">
        <f t="shared" si="1"/>
        <v/>
      </c>
      <c r="I23" s="9" t="str">
        <f t="shared" si="3"/>
        <v/>
      </c>
      <c r="J23" s="16" t="str">
        <f t="shared" si="2"/>
        <v/>
      </c>
    </row>
    <row r="24" spans="1:15" x14ac:dyDescent="0.25">
      <c r="A24" s="14"/>
      <c r="B24" s="14"/>
      <c r="C24" s="6"/>
      <c r="D24" s="6"/>
      <c r="E24" s="6"/>
      <c r="F24" s="7" t="str">
        <f t="shared" si="0"/>
        <v/>
      </c>
      <c r="G24" s="29"/>
      <c r="H24" s="9" t="str">
        <f t="shared" si="1"/>
        <v/>
      </c>
      <c r="I24" s="9" t="str">
        <f t="shared" si="3"/>
        <v/>
      </c>
      <c r="J24" s="16" t="str">
        <f t="shared" si="2"/>
        <v/>
      </c>
    </row>
    <row r="25" spans="1:15" x14ac:dyDescent="0.25">
      <c r="A25" s="14"/>
      <c r="B25" s="14"/>
      <c r="C25" s="6"/>
      <c r="D25" s="6"/>
      <c r="E25" s="6"/>
      <c r="F25" s="7" t="str">
        <f t="shared" si="0"/>
        <v/>
      </c>
      <c r="G25" s="29"/>
      <c r="H25" s="9" t="str">
        <f t="shared" si="1"/>
        <v/>
      </c>
      <c r="I25" s="9" t="str">
        <f t="shared" si="3"/>
        <v/>
      </c>
      <c r="J25" s="16" t="str">
        <f t="shared" si="2"/>
        <v/>
      </c>
    </row>
    <row r="26" spans="1:15" x14ac:dyDescent="0.25">
      <c r="A26" s="14"/>
      <c r="B26" s="14"/>
      <c r="C26" s="6"/>
      <c r="D26" s="6"/>
      <c r="E26" s="6"/>
      <c r="F26" s="7" t="str">
        <f t="shared" si="0"/>
        <v/>
      </c>
      <c r="G26" s="29"/>
      <c r="H26" s="9" t="str">
        <f t="shared" si="1"/>
        <v/>
      </c>
      <c r="I26" s="9" t="str">
        <f t="shared" si="3"/>
        <v/>
      </c>
      <c r="J26" s="16" t="str">
        <f t="shared" si="2"/>
        <v/>
      </c>
    </row>
    <row r="27" spans="1:15" x14ac:dyDescent="0.25">
      <c r="A27" s="14"/>
      <c r="B27" s="14"/>
      <c r="C27" s="6"/>
      <c r="D27" s="6"/>
      <c r="E27" s="6"/>
      <c r="F27" s="7" t="str">
        <f t="shared" si="0"/>
        <v/>
      </c>
      <c r="G27" s="29"/>
      <c r="H27" s="9" t="str">
        <f t="shared" si="1"/>
        <v/>
      </c>
      <c r="I27" s="9" t="str">
        <f t="shared" si="3"/>
        <v/>
      </c>
      <c r="J27" s="16" t="str">
        <f t="shared" si="2"/>
        <v/>
      </c>
    </row>
    <row r="28" spans="1:15" x14ac:dyDescent="0.25">
      <c r="A28" s="14"/>
      <c r="B28" s="14"/>
      <c r="C28" s="6"/>
      <c r="D28" s="6"/>
      <c r="E28" s="6"/>
      <c r="F28" s="7" t="str">
        <f t="shared" si="0"/>
        <v/>
      </c>
      <c r="G28" s="29"/>
      <c r="H28" s="9" t="str">
        <f t="shared" si="1"/>
        <v/>
      </c>
      <c r="I28" s="9" t="str">
        <f t="shared" si="3"/>
        <v/>
      </c>
      <c r="J28" s="16" t="str">
        <f t="shared" si="2"/>
        <v/>
      </c>
    </row>
    <row r="29" spans="1:15" x14ac:dyDescent="0.25">
      <c r="A29" s="14"/>
      <c r="B29" s="14"/>
      <c r="C29" s="6"/>
      <c r="D29" s="6"/>
      <c r="E29" s="6"/>
      <c r="F29" s="7" t="str">
        <f t="shared" si="0"/>
        <v/>
      </c>
      <c r="G29" s="29"/>
      <c r="H29" s="9" t="str">
        <f t="shared" si="1"/>
        <v/>
      </c>
      <c r="I29" s="9" t="str">
        <f t="shared" si="3"/>
        <v/>
      </c>
      <c r="J29" s="16" t="str">
        <f t="shared" si="2"/>
        <v/>
      </c>
    </row>
    <row r="30" spans="1:15" x14ac:dyDescent="0.25">
      <c r="A30" s="14"/>
      <c r="B30" s="14"/>
      <c r="C30" s="6"/>
      <c r="D30" s="6"/>
      <c r="E30" s="6"/>
      <c r="F30" s="7" t="str">
        <f t="shared" si="0"/>
        <v/>
      </c>
      <c r="G30" s="29"/>
      <c r="H30" s="9" t="str">
        <f t="shared" si="1"/>
        <v/>
      </c>
      <c r="I30" s="9" t="str">
        <f t="shared" si="3"/>
        <v/>
      </c>
      <c r="J30" s="16" t="str">
        <f t="shared" si="2"/>
        <v/>
      </c>
    </row>
    <row r="31" spans="1:15" x14ac:dyDescent="0.25">
      <c r="A31" s="14"/>
      <c r="B31" s="14"/>
      <c r="C31" s="6"/>
      <c r="D31" s="6"/>
      <c r="E31" s="6"/>
      <c r="F31" s="7" t="str">
        <f t="shared" si="0"/>
        <v/>
      </c>
      <c r="G31" s="29"/>
      <c r="H31" s="9" t="str">
        <f t="shared" si="1"/>
        <v/>
      </c>
      <c r="I31" s="9" t="str">
        <f t="shared" si="3"/>
        <v/>
      </c>
      <c r="J31" s="16" t="str">
        <f t="shared" si="2"/>
        <v/>
      </c>
    </row>
    <row r="32" spans="1:15" x14ac:dyDescent="0.25">
      <c r="A32" s="14"/>
      <c r="B32" s="14"/>
      <c r="C32" s="6"/>
      <c r="D32" s="6"/>
      <c r="E32" s="6"/>
      <c r="F32" s="7" t="str">
        <f t="shared" si="0"/>
        <v/>
      </c>
      <c r="G32" s="29"/>
      <c r="H32" s="9" t="str">
        <f t="shared" si="1"/>
        <v/>
      </c>
      <c r="I32" s="9" t="str">
        <f t="shared" si="3"/>
        <v/>
      </c>
      <c r="J32" s="16" t="str">
        <f t="shared" si="2"/>
        <v/>
      </c>
    </row>
    <row r="33" spans="1:10" x14ac:dyDescent="0.25">
      <c r="A33" s="14"/>
      <c r="B33" s="14"/>
      <c r="C33" s="6"/>
      <c r="D33" s="6"/>
      <c r="E33" s="6"/>
      <c r="F33" s="7" t="str">
        <f t="shared" si="0"/>
        <v/>
      </c>
      <c r="G33" s="29"/>
      <c r="H33" s="9" t="str">
        <f t="shared" si="1"/>
        <v/>
      </c>
      <c r="I33" s="9" t="str">
        <f t="shared" si="3"/>
        <v/>
      </c>
      <c r="J33" s="16" t="str">
        <f t="shared" si="2"/>
        <v/>
      </c>
    </row>
    <row r="34" spans="1:10" x14ac:dyDescent="0.25">
      <c r="A34" s="14"/>
      <c r="B34" s="14"/>
      <c r="C34" s="6"/>
      <c r="D34" s="6"/>
      <c r="E34" s="6"/>
      <c r="F34" s="7" t="str">
        <f t="shared" si="0"/>
        <v/>
      </c>
      <c r="G34" s="29"/>
      <c r="H34" s="9" t="str">
        <f t="shared" si="1"/>
        <v/>
      </c>
      <c r="I34" s="9" t="str">
        <f t="shared" si="3"/>
        <v/>
      </c>
      <c r="J34" s="16" t="str">
        <f t="shared" si="2"/>
        <v/>
      </c>
    </row>
    <row r="35" spans="1:10" x14ac:dyDescent="0.25">
      <c r="A35" s="14"/>
      <c r="B35" s="14"/>
      <c r="C35" s="6"/>
      <c r="D35" s="6"/>
      <c r="E35" s="6"/>
      <c r="F35" s="7" t="str">
        <f t="shared" si="0"/>
        <v/>
      </c>
      <c r="G35" s="29"/>
      <c r="H35" s="9" t="str">
        <f t="shared" si="1"/>
        <v/>
      </c>
      <c r="I35" s="9" t="str">
        <f t="shared" si="3"/>
        <v/>
      </c>
      <c r="J35" s="16" t="str">
        <f t="shared" si="2"/>
        <v/>
      </c>
    </row>
    <row r="36" spans="1:10" x14ac:dyDescent="0.25">
      <c r="A36" s="14"/>
      <c r="B36" s="14"/>
      <c r="C36" s="6"/>
      <c r="D36" s="6"/>
      <c r="E36" s="6"/>
      <c r="F36" s="7" t="str">
        <f t="shared" si="0"/>
        <v/>
      </c>
      <c r="G36" s="29"/>
      <c r="H36" s="9" t="str">
        <f t="shared" ref="H36:H67" si="4">IF(F36="Sector",VLOOKUP(C36,RPTable,2),IF(AND(C36="",D36=""),"",IF(AND(D36="Other",G36&lt;&gt;""),VLOOKUP(D36,RPTable,2),IF(D36&lt;&gt;"Other",VLOOKUP(D36,RPTable,2),""))))</f>
        <v/>
      </c>
      <c r="I36" s="9" t="str">
        <f t="shared" si="3"/>
        <v/>
      </c>
      <c r="J36" s="16" t="str">
        <f t="shared" si="2"/>
        <v/>
      </c>
    </row>
    <row r="37" spans="1:10" x14ac:dyDescent="0.25">
      <c r="A37" s="14"/>
      <c r="B37" s="14"/>
      <c r="C37" s="6"/>
      <c r="D37" s="6"/>
      <c r="E37" s="6"/>
      <c r="F37" s="7" t="str">
        <f t="shared" si="0"/>
        <v/>
      </c>
      <c r="G37" s="29"/>
      <c r="H37" s="9" t="str">
        <f t="shared" si="4"/>
        <v/>
      </c>
      <c r="I37" s="9" t="str">
        <f t="shared" si="3"/>
        <v/>
      </c>
      <c r="J37" s="16" t="str">
        <f t="shared" si="2"/>
        <v/>
      </c>
    </row>
    <row r="38" spans="1:10" x14ac:dyDescent="0.25">
      <c r="A38" s="14"/>
      <c r="B38" s="14"/>
      <c r="C38" s="6"/>
      <c r="D38" s="6"/>
      <c r="E38" s="6"/>
      <c r="F38" s="7" t="str">
        <f t="shared" si="0"/>
        <v/>
      </c>
      <c r="G38" s="29"/>
      <c r="H38" s="9" t="str">
        <f t="shared" si="4"/>
        <v/>
      </c>
      <c r="I38" s="9" t="str">
        <f t="shared" si="3"/>
        <v/>
      </c>
      <c r="J38" s="16" t="str">
        <f t="shared" si="2"/>
        <v/>
      </c>
    </row>
    <row r="39" spans="1:10" x14ac:dyDescent="0.25">
      <c r="A39" s="14"/>
      <c r="B39" s="14"/>
      <c r="C39" s="6"/>
      <c r="D39" s="6"/>
      <c r="E39" s="6"/>
      <c r="F39" s="7" t="str">
        <f t="shared" si="0"/>
        <v/>
      </c>
      <c r="G39" s="29"/>
      <c r="H39" s="9" t="str">
        <f t="shared" si="4"/>
        <v/>
      </c>
      <c r="I39" s="9" t="str">
        <f t="shared" si="3"/>
        <v/>
      </c>
      <c r="J39" s="16" t="str">
        <f t="shared" si="2"/>
        <v/>
      </c>
    </row>
    <row r="40" spans="1:10" x14ac:dyDescent="0.25">
      <c r="A40" s="14"/>
      <c r="B40" s="14"/>
      <c r="C40" s="6"/>
      <c r="D40" s="6"/>
      <c r="E40" s="6"/>
      <c r="F40" s="7" t="str">
        <f t="shared" si="0"/>
        <v/>
      </c>
      <c r="G40" s="29"/>
      <c r="H40" s="9" t="str">
        <f t="shared" si="4"/>
        <v/>
      </c>
      <c r="I40" s="9" t="str">
        <f t="shared" si="3"/>
        <v/>
      </c>
      <c r="J40" s="16" t="str">
        <f t="shared" si="2"/>
        <v/>
      </c>
    </row>
    <row r="41" spans="1:10" x14ac:dyDescent="0.25">
      <c r="A41" s="14"/>
      <c r="B41" s="14"/>
      <c r="C41" s="6"/>
      <c r="D41" s="6"/>
      <c r="E41" s="6"/>
      <c r="F41" s="7" t="str">
        <f t="shared" si="0"/>
        <v/>
      </c>
      <c r="G41" s="29"/>
      <c r="H41" s="9" t="str">
        <f t="shared" si="4"/>
        <v/>
      </c>
      <c r="I41" s="9" t="str">
        <f t="shared" si="3"/>
        <v/>
      </c>
      <c r="J41" s="16" t="str">
        <f t="shared" si="2"/>
        <v/>
      </c>
    </row>
    <row r="42" spans="1:10" x14ac:dyDescent="0.25">
      <c r="A42" s="14"/>
      <c r="B42" s="14"/>
      <c r="C42" s="6"/>
      <c r="D42" s="6"/>
      <c r="E42" s="6"/>
      <c r="F42" s="7" t="str">
        <f t="shared" si="0"/>
        <v/>
      </c>
      <c r="G42" s="29"/>
      <c r="H42" s="9" t="str">
        <f t="shared" si="4"/>
        <v/>
      </c>
      <c r="I42" s="9" t="str">
        <f t="shared" si="3"/>
        <v/>
      </c>
      <c r="J42" s="16" t="str">
        <f t="shared" si="2"/>
        <v/>
      </c>
    </row>
    <row r="43" spans="1:10" x14ac:dyDescent="0.25">
      <c r="A43" s="14"/>
      <c r="B43" s="14"/>
      <c r="C43" s="6"/>
      <c r="D43" s="6"/>
      <c r="E43" s="6"/>
      <c r="F43" s="7" t="str">
        <f t="shared" si="0"/>
        <v/>
      </c>
      <c r="G43" s="29"/>
      <c r="H43" s="9" t="str">
        <f t="shared" si="4"/>
        <v/>
      </c>
      <c r="I43" s="9" t="str">
        <f t="shared" si="3"/>
        <v/>
      </c>
      <c r="J43" s="16" t="str">
        <f t="shared" si="2"/>
        <v/>
      </c>
    </row>
    <row r="44" spans="1:10" x14ac:dyDescent="0.25">
      <c r="A44" s="14"/>
      <c r="B44" s="14"/>
      <c r="C44" s="6"/>
      <c r="D44" s="6"/>
      <c r="E44" s="6"/>
      <c r="F44" s="7" t="str">
        <f t="shared" si="0"/>
        <v/>
      </c>
      <c r="G44" s="29"/>
      <c r="H44" s="9" t="str">
        <f t="shared" si="4"/>
        <v/>
      </c>
      <c r="I44" s="9" t="str">
        <f t="shared" si="3"/>
        <v/>
      </c>
      <c r="J44" s="16" t="str">
        <f t="shared" si="2"/>
        <v/>
      </c>
    </row>
    <row r="45" spans="1:10" x14ac:dyDescent="0.25">
      <c r="A45" s="14"/>
      <c r="B45" s="14"/>
      <c r="C45" s="6"/>
      <c r="D45" s="6"/>
      <c r="E45" s="6"/>
      <c r="F45" s="7" t="str">
        <f t="shared" si="0"/>
        <v/>
      </c>
      <c r="G45" s="29"/>
      <c r="H45" s="9" t="str">
        <f t="shared" si="4"/>
        <v/>
      </c>
      <c r="I45" s="9" t="str">
        <f t="shared" si="3"/>
        <v/>
      </c>
      <c r="J45" s="16" t="str">
        <f t="shared" si="2"/>
        <v/>
      </c>
    </row>
    <row r="46" spans="1:10" x14ac:dyDescent="0.25">
      <c r="A46" s="14"/>
      <c r="B46" s="14"/>
      <c r="C46" s="6"/>
      <c r="D46" s="6"/>
      <c r="E46" s="6"/>
      <c r="F46" s="7" t="str">
        <f t="shared" si="0"/>
        <v/>
      </c>
      <c r="G46" s="29"/>
      <c r="H46" s="9" t="str">
        <f t="shared" si="4"/>
        <v/>
      </c>
      <c r="I46" s="9" t="str">
        <f t="shared" si="3"/>
        <v/>
      </c>
      <c r="J46" s="16" t="str">
        <f t="shared" si="2"/>
        <v/>
      </c>
    </row>
    <row r="47" spans="1:10" x14ac:dyDescent="0.25">
      <c r="A47" s="14"/>
      <c r="B47" s="14"/>
      <c r="C47" s="6"/>
      <c r="D47" s="6"/>
      <c r="E47" s="6"/>
      <c r="F47" s="7" t="str">
        <f t="shared" si="0"/>
        <v/>
      </c>
      <c r="G47" s="29"/>
      <c r="H47" s="9" t="str">
        <f t="shared" si="4"/>
        <v/>
      </c>
      <c r="I47" s="9" t="str">
        <f t="shared" si="3"/>
        <v/>
      </c>
      <c r="J47" s="16" t="str">
        <f t="shared" si="2"/>
        <v/>
      </c>
    </row>
    <row r="48" spans="1:10" x14ac:dyDescent="0.25">
      <c r="A48" s="14"/>
      <c r="B48" s="14"/>
      <c r="C48" s="6"/>
      <c r="D48" s="6"/>
      <c r="E48" s="6"/>
      <c r="F48" s="7" t="str">
        <f t="shared" si="0"/>
        <v/>
      </c>
      <c r="G48" s="29"/>
      <c r="H48" s="9" t="str">
        <f t="shared" si="4"/>
        <v/>
      </c>
      <c r="I48" s="9" t="str">
        <f t="shared" si="3"/>
        <v/>
      </c>
      <c r="J48" s="16" t="str">
        <f t="shared" si="2"/>
        <v/>
      </c>
    </row>
    <row r="49" spans="1:10" x14ac:dyDescent="0.25">
      <c r="A49" s="14"/>
      <c r="B49" s="14"/>
      <c r="C49" s="6"/>
      <c r="D49" s="6"/>
      <c r="E49" s="6"/>
      <c r="F49" s="7" t="str">
        <f t="shared" si="0"/>
        <v/>
      </c>
      <c r="G49" s="29"/>
      <c r="H49" s="9" t="str">
        <f t="shared" si="4"/>
        <v/>
      </c>
      <c r="I49" s="9" t="str">
        <f t="shared" si="3"/>
        <v/>
      </c>
      <c r="J49" s="16" t="str">
        <f t="shared" si="2"/>
        <v/>
      </c>
    </row>
    <row r="50" spans="1:10" x14ac:dyDescent="0.25">
      <c r="A50" s="14"/>
      <c r="B50" s="14"/>
      <c r="C50" s="6"/>
      <c r="D50" s="6"/>
      <c r="E50" s="6"/>
      <c r="F50" s="7" t="str">
        <f t="shared" si="0"/>
        <v/>
      </c>
      <c r="G50" s="29"/>
      <c r="H50" s="9" t="str">
        <f t="shared" si="4"/>
        <v/>
      </c>
      <c r="I50" s="9" t="str">
        <f t="shared" si="3"/>
        <v/>
      </c>
      <c r="J50" s="16" t="str">
        <f t="shared" si="2"/>
        <v/>
      </c>
    </row>
    <row r="51" spans="1:10" x14ac:dyDescent="0.25">
      <c r="A51" s="14"/>
      <c r="B51" s="14"/>
      <c r="C51" s="6"/>
      <c r="D51" s="6"/>
      <c r="E51" s="6"/>
      <c r="F51" s="7" t="str">
        <f t="shared" si="0"/>
        <v/>
      </c>
      <c r="G51" s="29"/>
      <c r="H51" s="9" t="str">
        <f t="shared" si="4"/>
        <v/>
      </c>
      <c r="I51" s="9" t="str">
        <f t="shared" si="3"/>
        <v/>
      </c>
      <c r="J51" s="16" t="str">
        <f t="shared" si="2"/>
        <v/>
      </c>
    </row>
    <row r="52" spans="1:10" x14ac:dyDescent="0.25">
      <c r="A52" s="14"/>
      <c r="B52" s="14"/>
      <c r="C52" s="6"/>
      <c r="D52" s="6"/>
      <c r="E52" s="6"/>
      <c r="F52" s="7" t="str">
        <f t="shared" si="0"/>
        <v/>
      </c>
      <c r="G52" s="29"/>
      <c r="H52" s="9" t="str">
        <f t="shared" si="4"/>
        <v/>
      </c>
      <c r="I52" s="9" t="str">
        <f t="shared" si="3"/>
        <v/>
      </c>
      <c r="J52" s="16" t="str">
        <f t="shared" si="2"/>
        <v/>
      </c>
    </row>
    <row r="53" spans="1:10" x14ac:dyDescent="0.25">
      <c r="A53" s="14"/>
      <c r="B53" s="14"/>
      <c r="C53" s="6"/>
      <c r="D53" s="6"/>
      <c r="E53" s="6"/>
      <c r="F53" s="7" t="str">
        <f t="shared" si="0"/>
        <v/>
      </c>
      <c r="G53" s="29"/>
      <c r="H53" s="9" t="str">
        <f t="shared" si="4"/>
        <v/>
      </c>
      <c r="I53" s="9" t="str">
        <f t="shared" si="3"/>
        <v/>
      </c>
      <c r="J53" s="16" t="str">
        <f t="shared" si="2"/>
        <v/>
      </c>
    </row>
    <row r="54" spans="1:10" x14ac:dyDescent="0.25">
      <c r="A54" s="14"/>
      <c r="B54" s="14"/>
      <c r="C54" s="6"/>
      <c r="D54" s="6"/>
      <c r="E54" s="6"/>
      <c r="F54" s="7" t="str">
        <f t="shared" si="0"/>
        <v/>
      </c>
      <c r="G54" s="29"/>
      <c r="H54" s="9" t="str">
        <f t="shared" si="4"/>
        <v/>
      </c>
      <c r="I54" s="9" t="str">
        <f t="shared" si="3"/>
        <v/>
      </c>
      <c r="J54" s="16" t="str">
        <f t="shared" si="2"/>
        <v/>
      </c>
    </row>
    <row r="55" spans="1:10" x14ac:dyDescent="0.25">
      <c r="A55" s="14"/>
      <c r="B55" s="14"/>
      <c r="C55" s="6"/>
      <c r="D55" s="6"/>
      <c r="E55" s="6"/>
      <c r="F55" s="7" t="str">
        <f t="shared" si="0"/>
        <v/>
      </c>
      <c r="G55" s="29"/>
      <c r="H55" s="9" t="str">
        <f t="shared" si="4"/>
        <v/>
      </c>
      <c r="I55" s="9" t="str">
        <f t="shared" si="3"/>
        <v/>
      </c>
      <c r="J55" s="16" t="str">
        <f t="shared" si="2"/>
        <v/>
      </c>
    </row>
    <row r="56" spans="1:10" x14ac:dyDescent="0.25">
      <c r="A56" s="14"/>
      <c r="B56" s="14"/>
      <c r="C56" s="6"/>
      <c r="D56" s="6"/>
      <c r="E56" s="6"/>
      <c r="F56" s="7" t="str">
        <f t="shared" si="0"/>
        <v/>
      </c>
      <c r="G56" s="29"/>
      <c r="H56" s="9" t="str">
        <f t="shared" si="4"/>
        <v/>
      </c>
      <c r="I56" s="9" t="str">
        <f t="shared" si="3"/>
        <v/>
      </c>
      <c r="J56" s="16" t="str">
        <f t="shared" si="2"/>
        <v/>
      </c>
    </row>
    <row r="57" spans="1:10" x14ac:dyDescent="0.25">
      <c r="A57" s="14"/>
      <c r="B57" s="14"/>
      <c r="C57" s="6"/>
      <c r="D57" s="6"/>
      <c r="E57" s="6"/>
      <c r="F57" s="7" t="str">
        <f t="shared" si="0"/>
        <v/>
      </c>
      <c r="G57" s="29"/>
      <c r="H57" s="9" t="str">
        <f t="shared" si="4"/>
        <v/>
      </c>
      <c r="I57" s="9" t="str">
        <f t="shared" si="3"/>
        <v/>
      </c>
      <c r="J57" s="16" t="str">
        <f t="shared" si="2"/>
        <v/>
      </c>
    </row>
    <row r="58" spans="1:10" x14ac:dyDescent="0.25">
      <c r="A58" s="14"/>
      <c r="B58" s="14"/>
      <c r="C58" s="6"/>
      <c r="D58" s="6"/>
      <c r="E58" s="6"/>
      <c r="F58" s="7" t="str">
        <f t="shared" si="0"/>
        <v/>
      </c>
      <c r="G58" s="29"/>
      <c r="H58" s="9" t="str">
        <f t="shared" si="4"/>
        <v/>
      </c>
      <c r="I58" s="9" t="str">
        <f t="shared" si="3"/>
        <v/>
      </c>
      <c r="J58" s="16" t="str">
        <f t="shared" si="2"/>
        <v/>
      </c>
    </row>
    <row r="59" spans="1:10" x14ac:dyDescent="0.25">
      <c r="A59" s="14"/>
      <c r="B59" s="14"/>
      <c r="C59" s="6"/>
      <c r="D59" s="6"/>
      <c r="E59" s="6"/>
      <c r="F59" s="7" t="str">
        <f t="shared" si="0"/>
        <v/>
      </c>
      <c r="G59" s="29"/>
      <c r="H59" s="9" t="str">
        <f t="shared" si="4"/>
        <v/>
      </c>
      <c r="I59" s="9" t="str">
        <f t="shared" si="3"/>
        <v/>
      </c>
      <c r="J59" s="16" t="str">
        <f t="shared" si="2"/>
        <v/>
      </c>
    </row>
    <row r="60" spans="1:10" x14ac:dyDescent="0.25">
      <c r="A60" s="14"/>
      <c r="B60" s="14"/>
      <c r="C60" s="6"/>
      <c r="D60" s="6"/>
      <c r="E60" s="6"/>
      <c r="F60" s="7" t="str">
        <f t="shared" si="0"/>
        <v/>
      </c>
      <c r="G60" s="29"/>
      <c r="H60" s="9" t="str">
        <f t="shared" si="4"/>
        <v/>
      </c>
      <c r="I60" s="9" t="str">
        <f t="shared" si="3"/>
        <v/>
      </c>
      <c r="J60" s="16" t="str">
        <f t="shared" si="2"/>
        <v/>
      </c>
    </row>
    <row r="61" spans="1:10" x14ac:dyDescent="0.25">
      <c r="A61" s="14"/>
      <c r="B61" s="14"/>
      <c r="C61" s="6"/>
      <c r="D61" s="6"/>
      <c r="E61" s="6"/>
      <c r="F61" s="7" t="str">
        <f t="shared" si="0"/>
        <v/>
      </c>
      <c r="G61" s="29"/>
      <c r="H61" s="9" t="str">
        <f t="shared" si="4"/>
        <v/>
      </c>
      <c r="I61" s="9" t="str">
        <f t="shared" si="3"/>
        <v/>
      </c>
      <c r="J61" s="16" t="str">
        <f t="shared" si="2"/>
        <v/>
      </c>
    </row>
    <row r="62" spans="1:10" x14ac:dyDescent="0.25">
      <c r="A62" s="14"/>
      <c r="B62" s="14"/>
      <c r="C62" s="6"/>
      <c r="D62" s="6"/>
      <c r="E62" s="6"/>
      <c r="F62" s="7" t="str">
        <f t="shared" si="0"/>
        <v/>
      </c>
      <c r="G62" s="29"/>
      <c r="H62" s="9" t="str">
        <f t="shared" si="4"/>
        <v/>
      </c>
      <c r="I62" s="9" t="str">
        <f t="shared" si="3"/>
        <v/>
      </c>
      <c r="J62" s="16" t="str">
        <f t="shared" si="2"/>
        <v/>
      </c>
    </row>
    <row r="63" spans="1:10" x14ac:dyDescent="0.25">
      <c r="A63" s="14"/>
      <c r="B63" s="14"/>
      <c r="C63" s="6"/>
      <c r="D63" s="6"/>
      <c r="E63" s="6"/>
      <c r="F63" s="7" t="str">
        <f t="shared" si="0"/>
        <v/>
      </c>
      <c r="G63" s="29"/>
      <c r="H63" s="9" t="str">
        <f t="shared" si="4"/>
        <v/>
      </c>
      <c r="I63" s="9" t="str">
        <f t="shared" si="3"/>
        <v/>
      </c>
      <c r="J63" s="16" t="str">
        <f t="shared" si="2"/>
        <v/>
      </c>
    </row>
    <row r="64" spans="1:10" x14ac:dyDescent="0.25">
      <c r="A64" s="12"/>
    </row>
    <row r="65" spans="1:1" x14ac:dyDescent="0.25">
      <c r="A65" s="13"/>
    </row>
  </sheetData>
  <mergeCells count="2">
    <mergeCell ref="A1:J1"/>
    <mergeCell ref="L3:M3"/>
  </mergeCells>
  <dataValidations disablePrompts="1" count="3">
    <dataValidation type="list" allowBlank="1" showInputMessage="1" showErrorMessage="1" sqref="E4:E63">
      <formula1>Prewarp</formula1>
    </dataValidation>
    <dataValidation type="list" allowBlank="1" showInputMessage="1" showErrorMessage="1" sqref="D4:D63">
      <formula1>WorldType</formula1>
    </dataValidation>
    <dataValidation type="list" allowBlank="1" showInputMessage="1" showErrorMessage="1" sqref="C4:C63">
      <formula1>WorldStatus</formula1>
    </dataValidation>
  </dataValidation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65"/>
  <sheetViews>
    <sheetView workbookViewId="0">
      <selection activeCell="M21" sqref="M21"/>
    </sheetView>
  </sheetViews>
  <sheetFormatPr defaultRowHeight="15" x14ac:dyDescent="0.25"/>
  <cols>
    <col min="1" max="1" width="22.7109375" style="11" customWidth="1"/>
    <col min="2" max="2" width="23" style="11" customWidth="1"/>
    <col min="3" max="4" width="29.42578125" style="11" customWidth="1"/>
    <col min="5" max="5" width="11.5703125" style="11" customWidth="1"/>
    <col min="6" max="6" width="9" style="11" customWidth="1"/>
    <col min="7" max="7" width="7.140625" style="13" bestFit="1" customWidth="1"/>
    <col min="8" max="9" width="9.5703125" style="11" customWidth="1"/>
    <col min="10" max="11" width="9.140625" style="11"/>
    <col min="12" max="12" width="22.5703125" style="11" bestFit="1" customWidth="1"/>
    <col min="13" max="16384" width="9.140625" style="11"/>
  </cols>
  <sheetData>
    <row r="1" spans="1:15" ht="18.75" x14ac:dyDescent="0.3">
      <c r="A1" s="52" t="s">
        <v>84</v>
      </c>
      <c r="B1" s="52"/>
      <c r="C1" s="52"/>
      <c r="D1" s="52"/>
      <c r="E1" s="52"/>
      <c r="F1" s="52"/>
      <c r="G1" s="52"/>
      <c r="H1" s="52"/>
      <c r="I1" s="52"/>
      <c r="J1" s="52"/>
    </row>
    <row r="3" spans="1:15" s="12" customFormat="1" x14ac:dyDescent="0.25">
      <c r="A3" s="17" t="s">
        <v>10</v>
      </c>
      <c r="B3" s="17" t="s">
        <v>11</v>
      </c>
      <c r="C3" s="17" t="s">
        <v>72</v>
      </c>
      <c r="D3" s="17" t="s">
        <v>12</v>
      </c>
      <c r="E3" s="17" t="s">
        <v>80</v>
      </c>
      <c r="F3" s="17" t="s">
        <v>40</v>
      </c>
      <c r="G3" s="18" t="s">
        <v>86</v>
      </c>
      <c r="H3" s="18" t="s">
        <v>75</v>
      </c>
      <c r="I3" s="18" t="s">
        <v>76</v>
      </c>
      <c r="J3" s="18" t="s">
        <v>77</v>
      </c>
      <c r="L3" s="53" t="s">
        <v>83</v>
      </c>
      <c r="M3" s="53"/>
    </row>
    <row r="4" spans="1:15" x14ac:dyDescent="0.25">
      <c r="A4" t="s">
        <v>25</v>
      </c>
      <c r="B4" t="s">
        <v>26</v>
      </c>
      <c r="C4" s="6"/>
      <c r="D4" s="6" t="s">
        <v>64</v>
      </c>
      <c r="E4" s="6"/>
      <c r="F4" s="7" t="str">
        <f t="shared" ref="F4:F63" si="0">IF(LEFT(C4,6)="Nation","Nation",IF(LEFT(C4,6)="Sector","Sector",""))</f>
        <v/>
      </c>
      <c r="G4" s="29"/>
      <c r="H4" s="9">
        <f t="shared" ref="H4:H63" si="1">IF(F4="Sector",VLOOKUP(C4,RPTable,2),IF(AND(C4="",D4=""),"",IF(AND(D4="Other",G4&lt;&gt;""),VLOOKUP(D4,RPTable,2),IF(D4&lt;&gt;"Other",VLOOKUP(D4,RPTable,2),""))))</f>
        <v>-30</v>
      </c>
      <c r="I4" s="9">
        <f>IF(AND(C4="",D4=""),"",IF(E4="Yes",0.75,IF(AND(D4="Other",G4&lt;&gt;""),SUM(H4*G4)-H4,0)))</f>
        <v>0</v>
      </c>
      <c r="J4" s="16">
        <f t="shared" ref="J4:J63" si="2">IF(AND(C4="",D4=""),"",IF(E4="Yes",SUM(H4*I4),H4+I4))</f>
        <v>-30</v>
      </c>
      <c r="L4" s="8" t="s">
        <v>53</v>
      </c>
      <c r="M4" s="9">
        <f>COUNTIFS(D4:D13,"Major Industrial World")</f>
        <v>1</v>
      </c>
      <c r="N4" s="15">
        <f>SUM(M4*100)</f>
        <v>100</v>
      </c>
      <c r="O4" s="15"/>
    </row>
    <row r="5" spans="1:15" x14ac:dyDescent="0.25">
      <c r="A5" t="s">
        <v>27</v>
      </c>
      <c r="B5" t="s">
        <v>29</v>
      </c>
      <c r="C5" s="6"/>
      <c r="D5" s="6" t="s">
        <v>66</v>
      </c>
      <c r="E5" s="6"/>
      <c r="F5" s="7" t="str">
        <f t="shared" si="0"/>
        <v/>
      </c>
      <c r="G5" s="29"/>
      <c r="H5" s="9">
        <f t="shared" si="1"/>
        <v>200</v>
      </c>
      <c r="I5" s="9">
        <f>IF(AND(C5="",D5=""),"",IF(E5="Yes",0.75,IF(AND(D5="Other",G5&lt;&gt;""),SUM(H5*G5)-H5,0)))</f>
        <v>0</v>
      </c>
      <c r="J5" s="16">
        <f t="shared" si="2"/>
        <v>200</v>
      </c>
      <c r="L5" s="8" t="s">
        <v>54</v>
      </c>
      <c r="M5" s="9">
        <f>COUNTIFS(D4:D13,"Minor Industrial World")</f>
        <v>3</v>
      </c>
      <c r="N5" s="15">
        <f>SUM(M5*50)</f>
        <v>150</v>
      </c>
      <c r="O5" s="15">
        <f>SUM(N4:N5)</f>
        <v>250</v>
      </c>
    </row>
    <row r="6" spans="1:15" x14ac:dyDescent="0.25">
      <c r="A6" t="s">
        <v>28</v>
      </c>
      <c r="B6" t="s">
        <v>29</v>
      </c>
      <c r="C6" s="6"/>
      <c r="D6" s="6" t="s">
        <v>56</v>
      </c>
      <c r="E6" s="6"/>
      <c r="F6" s="7" t="str">
        <f t="shared" si="0"/>
        <v/>
      </c>
      <c r="G6" s="29"/>
      <c r="H6" s="9">
        <f t="shared" si="1"/>
        <v>180</v>
      </c>
      <c r="I6" s="9">
        <f t="shared" ref="I6:I63" si="3">IF(AND(C6="",D6=""),"",IF(E6="Yes",0.75,IF(AND(D6="Other",G6&lt;&gt;""),SUM(H6*G6)-H6,0)))</f>
        <v>0</v>
      </c>
      <c r="J6" s="16">
        <f t="shared" si="2"/>
        <v>180</v>
      </c>
      <c r="L6" s="8" t="s">
        <v>56</v>
      </c>
      <c r="M6" s="9">
        <f>COUNTIFS(D4:D13,"Colony (Stage 9)")</f>
        <v>1</v>
      </c>
      <c r="N6" s="15">
        <f>SUMIF(D4:D13,L6,(H4:H13))</f>
        <v>180</v>
      </c>
      <c r="O6" s="15"/>
    </row>
    <row r="7" spans="1:15" x14ac:dyDescent="0.25">
      <c r="A7" t="s">
        <v>30</v>
      </c>
      <c r="B7" t="s">
        <v>31</v>
      </c>
      <c r="C7" s="6"/>
      <c r="D7" s="6" t="s">
        <v>66</v>
      </c>
      <c r="E7" s="6" t="s">
        <v>81</v>
      </c>
      <c r="F7" s="7" t="str">
        <f t="shared" si="0"/>
        <v/>
      </c>
      <c r="G7" s="29"/>
      <c r="H7" s="9">
        <f t="shared" si="1"/>
        <v>200</v>
      </c>
      <c r="I7" s="9">
        <f t="shared" si="3"/>
        <v>0.75</v>
      </c>
      <c r="J7" s="16">
        <f t="shared" si="2"/>
        <v>150</v>
      </c>
      <c r="L7" s="8" t="s">
        <v>57</v>
      </c>
      <c r="M7" s="9">
        <f>COUNTIFS(D4:D13,"Colony (Stage 8)")</f>
        <v>0</v>
      </c>
      <c r="N7" s="15">
        <f>SUMIF(D4:D13,L7,(H4:H13))</f>
        <v>0</v>
      </c>
      <c r="O7" s="15"/>
    </row>
    <row r="8" spans="1:15" x14ac:dyDescent="0.25">
      <c r="A8" t="s">
        <v>32</v>
      </c>
      <c r="B8" t="s">
        <v>7</v>
      </c>
      <c r="C8" s="6" t="s">
        <v>69</v>
      </c>
      <c r="D8" s="6" t="s">
        <v>65</v>
      </c>
      <c r="E8" s="6"/>
      <c r="F8" s="7" t="str">
        <f t="shared" si="0"/>
        <v>Sector</v>
      </c>
      <c r="G8" s="29"/>
      <c r="H8" s="9">
        <f t="shared" si="1"/>
        <v>500</v>
      </c>
      <c r="I8" s="9">
        <f t="shared" si="3"/>
        <v>0</v>
      </c>
      <c r="J8" s="16">
        <f t="shared" si="2"/>
        <v>500</v>
      </c>
      <c r="L8" s="8" t="s">
        <v>58</v>
      </c>
      <c r="M8" s="9">
        <f>COUNTIFS(D4:D13,"Colony (Stage 7)")</f>
        <v>0</v>
      </c>
      <c r="N8" s="15">
        <f>SUMIF(D4:D13,L8,(H4:H13))</f>
        <v>0</v>
      </c>
      <c r="O8" s="15"/>
    </row>
    <row r="9" spans="1:15" x14ac:dyDescent="0.25">
      <c r="A9" t="s">
        <v>33</v>
      </c>
      <c r="B9" t="s">
        <v>34</v>
      </c>
      <c r="C9" s="6"/>
      <c r="D9" s="6" t="s">
        <v>39</v>
      </c>
      <c r="E9" s="6"/>
      <c r="F9" s="7" t="str">
        <f t="shared" si="0"/>
        <v/>
      </c>
      <c r="G9" s="29"/>
      <c r="H9" s="9">
        <f t="shared" si="1"/>
        <v>0</v>
      </c>
      <c r="I9" s="9">
        <f t="shared" si="3"/>
        <v>0</v>
      </c>
      <c r="J9" s="16">
        <f t="shared" si="2"/>
        <v>0</v>
      </c>
      <c r="L9" s="8" t="s">
        <v>59</v>
      </c>
      <c r="M9" s="9">
        <f>COUNTIFS(D4:D13,"Colony (Stage 6)")</f>
        <v>0</v>
      </c>
      <c r="N9" s="15">
        <f>SUMIF(D4:D13,L9,(H4:H13))</f>
        <v>0</v>
      </c>
      <c r="O9" s="15"/>
    </row>
    <row r="10" spans="1:15" x14ac:dyDescent="0.25">
      <c r="A10" t="s">
        <v>35</v>
      </c>
      <c r="B10" t="s">
        <v>36</v>
      </c>
      <c r="C10" s="6"/>
      <c r="D10" s="6" t="s">
        <v>66</v>
      </c>
      <c r="E10" s="6"/>
      <c r="F10" s="7" t="str">
        <f t="shared" si="0"/>
        <v/>
      </c>
      <c r="G10" s="29"/>
      <c r="H10" s="9">
        <f t="shared" si="1"/>
        <v>200</v>
      </c>
      <c r="I10" s="9">
        <f t="shared" si="3"/>
        <v>0</v>
      </c>
      <c r="J10" s="16">
        <f t="shared" si="2"/>
        <v>200</v>
      </c>
      <c r="L10" s="8" t="s">
        <v>60</v>
      </c>
      <c r="M10" s="9">
        <f>COUNTIFS(D4:D13,"Colony (Stage 5)")</f>
        <v>0</v>
      </c>
      <c r="N10" s="15">
        <f>SUMIF(D4:D13,L10,(H4:H13))</f>
        <v>0</v>
      </c>
      <c r="O10" s="15"/>
    </row>
    <row r="11" spans="1:15" x14ac:dyDescent="0.25">
      <c r="A11" t="s">
        <v>37</v>
      </c>
      <c r="B11" t="s">
        <v>38</v>
      </c>
      <c r="C11" s="6"/>
      <c r="D11" s="6" t="s">
        <v>39</v>
      </c>
      <c r="E11" s="6"/>
      <c r="F11" s="7" t="str">
        <f t="shared" si="0"/>
        <v/>
      </c>
      <c r="G11" s="29"/>
      <c r="H11" s="9">
        <f t="shared" si="1"/>
        <v>0</v>
      </c>
      <c r="I11" s="9">
        <f t="shared" si="3"/>
        <v>0</v>
      </c>
      <c r="J11" s="16">
        <f t="shared" si="2"/>
        <v>0</v>
      </c>
      <c r="L11" s="8" t="s">
        <v>61</v>
      </c>
      <c r="M11" s="9">
        <f>COUNTIFS(D4:D13,"Colony (Stage 4)")</f>
        <v>0</v>
      </c>
      <c r="N11" s="15">
        <f>SUMIF(D4:D13,L11,(H4:H13))</f>
        <v>0</v>
      </c>
      <c r="O11" s="15"/>
    </row>
    <row r="12" spans="1:15" x14ac:dyDescent="0.25">
      <c r="A12" s="14"/>
      <c r="B12" s="14"/>
      <c r="C12" s="6"/>
      <c r="D12" s="6"/>
      <c r="E12" s="6"/>
      <c r="F12" s="7" t="str">
        <f t="shared" si="0"/>
        <v/>
      </c>
      <c r="G12" s="29"/>
      <c r="H12" s="9" t="str">
        <f t="shared" si="1"/>
        <v/>
      </c>
      <c r="I12" s="9" t="str">
        <f t="shared" si="3"/>
        <v/>
      </c>
      <c r="J12" s="16" t="str">
        <f t="shared" si="2"/>
        <v/>
      </c>
      <c r="L12" s="8" t="s">
        <v>62</v>
      </c>
      <c r="M12" s="9">
        <f>COUNTIFS(D4:D13,"Colony (Stage 3)")</f>
        <v>0</v>
      </c>
      <c r="N12" s="15">
        <f>SUMIF(D4:D13,L12,(H4:H13))</f>
        <v>0</v>
      </c>
      <c r="O12" s="15"/>
    </row>
    <row r="13" spans="1:15" x14ac:dyDescent="0.25">
      <c r="A13" s="14"/>
      <c r="B13" s="14"/>
      <c r="C13" s="6"/>
      <c r="D13" s="6"/>
      <c r="E13" s="6"/>
      <c r="F13" s="7" t="str">
        <f t="shared" si="0"/>
        <v/>
      </c>
      <c r="G13" s="29"/>
      <c r="H13" s="9" t="str">
        <f t="shared" si="1"/>
        <v/>
      </c>
      <c r="I13" s="9" t="str">
        <f t="shared" si="3"/>
        <v/>
      </c>
      <c r="J13" s="16" t="str">
        <f t="shared" si="2"/>
        <v/>
      </c>
      <c r="L13" s="8" t="s">
        <v>63</v>
      </c>
      <c r="M13" s="9">
        <f>COUNTIFS(D4:D13,"Colony (Stage 2)")</f>
        <v>0</v>
      </c>
      <c r="N13" s="15">
        <f>SUMIF(D4:D13,L13,(H4:H13))</f>
        <v>0</v>
      </c>
      <c r="O13" s="15"/>
    </row>
    <row r="14" spans="1:15" x14ac:dyDescent="0.25">
      <c r="A14" s="14"/>
      <c r="B14" s="14"/>
      <c r="C14" s="6"/>
      <c r="D14" s="6"/>
      <c r="E14" s="6"/>
      <c r="F14" s="7" t="str">
        <f t="shared" si="0"/>
        <v/>
      </c>
      <c r="G14" s="29"/>
      <c r="H14" s="9" t="str">
        <f t="shared" si="1"/>
        <v/>
      </c>
      <c r="I14" s="9" t="str">
        <f t="shared" si="3"/>
        <v/>
      </c>
      <c r="J14" s="16" t="str">
        <f t="shared" si="2"/>
        <v/>
      </c>
      <c r="L14" s="8" t="s">
        <v>64</v>
      </c>
      <c r="M14" s="9">
        <f>COUNTIFS(D4:D13,"Colony (Stage 1)")</f>
        <v>1</v>
      </c>
      <c r="N14" s="15"/>
      <c r="O14" s="15"/>
    </row>
    <row r="15" spans="1:15" x14ac:dyDescent="0.25">
      <c r="A15" s="14"/>
      <c r="B15" s="14"/>
      <c r="C15" s="6"/>
      <c r="D15" s="6"/>
      <c r="E15" s="6"/>
      <c r="F15" s="7" t="str">
        <f t="shared" si="0"/>
        <v/>
      </c>
      <c r="G15" s="29"/>
      <c r="H15" s="9" t="str">
        <f t="shared" si="1"/>
        <v/>
      </c>
      <c r="I15" s="9" t="str">
        <f t="shared" si="3"/>
        <v/>
      </c>
      <c r="J15" s="16" t="str">
        <f t="shared" si="2"/>
        <v/>
      </c>
      <c r="L15" s="8" t="s">
        <v>20</v>
      </c>
      <c r="M15" s="9">
        <f>COUNTIFS(D4:D13,"Other")</f>
        <v>0</v>
      </c>
      <c r="N15" s="15">
        <f>SUMIF(D4:D13,"Other",(H4:H13))</f>
        <v>0</v>
      </c>
      <c r="O15" s="15"/>
    </row>
    <row r="16" spans="1:15" x14ac:dyDescent="0.25">
      <c r="A16" s="14"/>
      <c r="B16" s="14"/>
      <c r="C16" s="6"/>
      <c r="D16" s="6"/>
      <c r="E16" s="6"/>
      <c r="F16" s="7" t="str">
        <f t="shared" si="0"/>
        <v/>
      </c>
      <c r="G16" s="29"/>
      <c r="H16" s="9" t="str">
        <f t="shared" si="1"/>
        <v/>
      </c>
      <c r="I16" s="9" t="str">
        <f t="shared" si="3"/>
        <v/>
      </c>
      <c r="J16" s="16" t="str">
        <f t="shared" si="2"/>
        <v/>
      </c>
      <c r="L16" s="8" t="s">
        <v>55</v>
      </c>
      <c r="M16" s="9">
        <f>COUNTIFS(D4:D13,"Non-Resource")</f>
        <v>2</v>
      </c>
      <c r="N16" s="15"/>
      <c r="O16" s="15"/>
    </row>
    <row r="17" spans="1:15" x14ac:dyDescent="0.25">
      <c r="A17" s="14"/>
      <c r="B17" s="14"/>
      <c r="C17" s="6"/>
      <c r="D17" s="6"/>
      <c r="E17" s="6"/>
      <c r="F17" s="7" t="str">
        <f t="shared" si="0"/>
        <v/>
      </c>
      <c r="G17" s="29"/>
      <c r="H17" s="9" t="str">
        <f t="shared" si="1"/>
        <v/>
      </c>
      <c r="I17" s="9" t="str">
        <f t="shared" si="3"/>
        <v/>
      </c>
      <c r="J17" s="16" t="str">
        <f t="shared" si="2"/>
        <v/>
      </c>
      <c r="L17" s="8" t="s">
        <v>73</v>
      </c>
      <c r="M17" s="9">
        <f>COUNTIFS(D4:D13,"Pre-Warp")</f>
        <v>0</v>
      </c>
      <c r="N17" s="15"/>
      <c r="O17" s="15"/>
    </row>
    <row r="18" spans="1:15" x14ac:dyDescent="0.25">
      <c r="A18" s="14"/>
      <c r="B18" s="14"/>
      <c r="C18" s="6"/>
      <c r="D18" s="6"/>
      <c r="E18" s="6"/>
      <c r="F18" s="7" t="str">
        <f t="shared" si="0"/>
        <v/>
      </c>
      <c r="G18" s="29"/>
      <c r="H18" s="9" t="str">
        <f t="shared" si="1"/>
        <v/>
      </c>
      <c r="I18" s="9" t="str">
        <f t="shared" si="3"/>
        <v/>
      </c>
      <c r="J18" s="16" t="str">
        <f t="shared" si="2"/>
        <v/>
      </c>
      <c r="M18" s="13"/>
      <c r="N18" s="15">
        <f>SUM(N6:N13)</f>
        <v>180</v>
      </c>
      <c r="O18" s="15"/>
    </row>
    <row r="19" spans="1:15" x14ac:dyDescent="0.25">
      <c r="A19" s="14"/>
      <c r="B19" s="14"/>
      <c r="C19" s="6"/>
      <c r="D19" s="6"/>
      <c r="E19" s="6"/>
      <c r="F19" s="7" t="str">
        <f t="shared" si="0"/>
        <v/>
      </c>
      <c r="G19" s="29"/>
      <c r="H19" s="9" t="str">
        <f t="shared" si="1"/>
        <v/>
      </c>
      <c r="I19" s="9" t="str">
        <f t="shared" si="3"/>
        <v/>
      </c>
      <c r="J19" s="16" t="str">
        <f t="shared" si="2"/>
        <v/>
      </c>
      <c r="L19" s="8" t="s">
        <v>82</v>
      </c>
      <c r="M19" s="10">
        <f>SUM(M4:M18)</f>
        <v>8</v>
      </c>
      <c r="N19" s="15">
        <f>SUM(N15)</f>
        <v>0</v>
      </c>
      <c r="O19" s="15"/>
    </row>
    <row r="20" spans="1:15" x14ac:dyDescent="0.25">
      <c r="A20" s="14"/>
      <c r="B20" s="14"/>
      <c r="C20" s="6"/>
      <c r="D20" s="6"/>
      <c r="E20" s="6"/>
      <c r="F20" s="7" t="str">
        <f t="shared" si="0"/>
        <v/>
      </c>
      <c r="G20" s="29"/>
      <c r="H20" s="9" t="str">
        <f t="shared" si="1"/>
        <v/>
      </c>
      <c r="I20" s="9" t="str">
        <f t="shared" si="3"/>
        <v/>
      </c>
      <c r="J20" s="16" t="str">
        <f t="shared" si="2"/>
        <v/>
      </c>
      <c r="L20" s="8" t="s">
        <v>49</v>
      </c>
      <c r="M20" s="19">
        <f>SUM(J4:J63)</f>
        <v>1200</v>
      </c>
      <c r="N20" s="15">
        <f>SUM(N18:N19)</f>
        <v>180</v>
      </c>
      <c r="O20" s="15">
        <f>SUM(N20/2)</f>
        <v>90</v>
      </c>
    </row>
    <row r="21" spans="1:15" x14ac:dyDescent="0.25">
      <c r="A21" s="14"/>
      <c r="B21" s="14"/>
      <c r="C21" s="6"/>
      <c r="D21" s="6"/>
      <c r="E21" s="6"/>
      <c r="F21" s="7" t="str">
        <f t="shared" si="0"/>
        <v/>
      </c>
      <c r="G21" s="29"/>
      <c r="H21" s="9" t="str">
        <f t="shared" si="1"/>
        <v/>
      </c>
      <c r="I21" s="9" t="str">
        <f t="shared" si="3"/>
        <v/>
      </c>
      <c r="J21" s="16" t="str">
        <f t="shared" si="2"/>
        <v/>
      </c>
      <c r="L21" s="8" t="s">
        <v>48</v>
      </c>
      <c r="M21" s="20">
        <v>0.03</v>
      </c>
      <c r="N21" s="15"/>
      <c r="O21" s="15">
        <f>SUM(O4:O20)</f>
        <v>340</v>
      </c>
    </row>
    <row r="22" spans="1:15" x14ac:dyDescent="0.25">
      <c r="A22" s="14"/>
      <c r="B22" s="14"/>
      <c r="C22" s="6"/>
      <c r="D22" s="6"/>
      <c r="E22" s="6"/>
      <c r="F22" s="7" t="str">
        <f t="shared" si="0"/>
        <v/>
      </c>
      <c r="G22" s="29"/>
      <c r="H22" s="9" t="str">
        <f t="shared" si="1"/>
        <v/>
      </c>
      <c r="I22" s="9" t="str">
        <f t="shared" si="3"/>
        <v/>
      </c>
      <c r="J22" s="16" t="str">
        <f t="shared" si="2"/>
        <v/>
      </c>
      <c r="L22" s="8" t="s">
        <v>50</v>
      </c>
      <c r="M22" s="21">
        <f>SUM(M20+(M20*M21))</f>
        <v>1236</v>
      </c>
    </row>
    <row r="23" spans="1:15" x14ac:dyDescent="0.25">
      <c r="A23" s="14"/>
      <c r="B23" s="14"/>
      <c r="C23" s="6"/>
      <c r="D23" s="6"/>
      <c r="E23" s="6"/>
      <c r="F23" s="7" t="str">
        <f t="shared" si="0"/>
        <v/>
      </c>
      <c r="G23" s="29"/>
      <c r="H23" s="9" t="str">
        <f t="shared" si="1"/>
        <v/>
      </c>
      <c r="I23" s="9" t="str">
        <f t="shared" si="3"/>
        <v/>
      </c>
      <c r="J23" s="16" t="str">
        <f t="shared" si="2"/>
        <v/>
      </c>
    </row>
    <row r="24" spans="1:15" x14ac:dyDescent="0.25">
      <c r="A24" s="14"/>
      <c r="B24" s="14"/>
      <c r="C24" s="6"/>
      <c r="D24" s="6"/>
      <c r="E24" s="6"/>
      <c r="F24" s="7" t="str">
        <f t="shared" si="0"/>
        <v/>
      </c>
      <c r="G24" s="29"/>
      <c r="H24" s="9" t="str">
        <f t="shared" si="1"/>
        <v/>
      </c>
      <c r="I24" s="9" t="str">
        <f t="shared" si="3"/>
        <v/>
      </c>
      <c r="J24" s="16" t="str">
        <f t="shared" si="2"/>
        <v/>
      </c>
    </row>
    <row r="25" spans="1:15" x14ac:dyDescent="0.25">
      <c r="A25" s="14"/>
      <c r="B25" s="14"/>
      <c r="C25" s="6"/>
      <c r="D25" s="6"/>
      <c r="E25" s="6"/>
      <c r="F25" s="7" t="str">
        <f t="shared" si="0"/>
        <v/>
      </c>
      <c r="G25" s="29"/>
      <c r="H25" s="9" t="str">
        <f t="shared" si="1"/>
        <v/>
      </c>
      <c r="I25" s="9" t="str">
        <f t="shared" si="3"/>
        <v/>
      </c>
      <c r="J25" s="16" t="str">
        <f t="shared" si="2"/>
        <v/>
      </c>
    </row>
    <row r="26" spans="1:15" x14ac:dyDescent="0.25">
      <c r="A26" s="14"/>
      <c r="B26" s="14"/>
      <c r="C26" s="6"/>
      <c r="D26" s="6"/>
      <c r="E26" s="6"/>
      <c r="F26" s="7" t="str">
        <f t="shared" si="0"/>
        <v/>
      </c>
      <c r="G26" s="29"/>
      <c r="H26" s="9" t="str">
        <f t="shared" si="1"/>
        <v/>
      </c>
      <c r="I26" s="9" t="str">
        <f t="shared" si="3"/>
        <v/>
      </c>
      <c r="J26" s="16" t="str">
        <f t="shared" si="2"/>
        <v/>
      </c>
    </row>
    <row r="27" spans="1:15" x14ac:dyDescent="0.25">
      <c r="A27" s="14"/>
      <c r="B27" s="14"/>
      <c r="C27" s="6"/>
      <c r="D27" s="6"/>
      <c r="E27" s="6"/>
      <c r="F27" s="7" t="str">
        <f t="shared" si="0"/>
        <v/>
      </c>
      <c r="G27" s="29"/>
      <c r="H27" s="9" t="str">
        <f t="shared" si="1"/>
        <v/>
      </c>
      <c r="I27" s="9" t="str">
        <f t="shared" si="3"/>
        <v/>
      </c>
      <c r="J27" s="16" t="str">
        <f t="shared" si="2"/>
        <v/>
      </c>
    </row>
    <row r="28" spans="1:15" x14ac:dyDescent="0.25">
      <c r="A28" s="14"/>
      <c r="B28" s="14"/>
      <c r="C28" s="6"/>
      <c r="D28" s="6"/>
      <c r="E28" s="6"/>
      <c r="F28" s="7" t="str">
        <f t="shared" si="0"/>
        <v/>
      </c>
      <c r="G28" s="29"/>
      <c r="H28" s="9" t="str">
        <f t="shared" si="1"/>
        <v/>
      </c>
      <c r="I28" s="9" t="str">
        <f t="shared" si="3"/>
        <v/>
      </c>
      <c r="J28" s="16" t="str">
        <f t="shared" si="2"/>
        <v/>
      </c>
    </row>
    <row r="29" spans="1:15" x14ac:dyDescent="0.25">
      <c r="A29" s="14"/>
      <c r="B29" s="14"/>
      <c r="C29" s="6"/>
      <c r="D29" s="6"/>
      <c r="E29" s="6"/>
      <c r="F29" s="7" t="str">
        <f t="shared" si="0"/>
        <v/>
      </c>
      <c r="G29" s="29"/>
      <c r="H29" s="9" t="str">
        <f t="shared" si="1"/>
        <v/>
      </c>
      <c r="I29" s="9" t="str">
        <f t="shared" si="3"/>
        <v/>
      </c>
      <c r="J29" s="16" t="str">
        <f t="shared" si="2"/>
        <v/>
      </c>
    </row>
    <row r="30" spans="1:15" x14ac:dyDescent="0.25">
      <c r="A30" s="14"/>
      <c r="B30" s="14"/>
      <c r="C30" s="6"/>
      <c r="D30" s="6"/>
      <c r="E30" s="6"/>
      <c r="F30" s="7" t="str">
        <f t="shared" si="0"/>
        <v/>
      </c>
      <c r="G30" s="29"/>
      <c r="H30" s="9" t="str">
        <f t="shared" si="1"/>
        <v/>
      </c>
      <c r="I30" s="9" t="str">
        <f t="shared" si="3"/>
        <v/>
      </c>
      <c r="J30" s="16" t="str">
        <f t="shared" si="2"/>
        <v/>
      </c>
    </row>
    <row r="31" spans="1:15" x14ac:dyDescent="0.25">
      <c r="A31" s="14"/>
      <c r="B31" s="14"/>
      <c r="C31" s="6"/>
      <c r="D31" s="6"/>
      <c r="E31" s="6"/>
      <c r="F31" s="7" t="str">
        <f t="shared" si="0"/>
        <v/>
      </c>
      <c r="G31" s="29"/>
      <c r="H31" s="9" t="str">
        <f t="shared" si="1"/>
        <v/>
      </c>
      <c r="I31" s="9" t="str">
        <f t="shared" si="3"/>
        <v/>
      </c>
      <c r="J31" s="16" t="str">
        <f t="shared" si="2"/>
        <v/>
      </c>
    </row>
    <row r="32" spans="1:15" x14ac:dyDescent="0.25">
      <c r="A32" s="14"/>
      <c r="B32" s="14"/>
      <c r="C32" s="6"/>
      <c r="D32" s="6"/>
      <c r="E32" s="6"/>
      <c r="F32" s="7" t="str">
        <f t="shared" si="0"/>
        <v/>
      </c>
      <c r="G32" s="29"/>
      <c r="H32" s="9" t="str">
        <f t="shared" si="1"/>
        <v/>
      </c>
      <c r="I32" s="9" t="str">
        <f t="shared" si="3"/>
        <v/>
      </c>
      <c r="J32" s="16" t="str">
        <f t="shared" si="2"/>
        <v/>
      </c>
    </row>
    <row r="33" spans="1:10" x14ac:dyDescent="0.25">
      <c r="A33" s="14"/>
      <c r="B33" s="14"/>
      <c r="C33" s="6"/>
      <c r="D33" s="6"/>
      <c r="E33" s="6"/>
      <c r="F33" s="7" t="str">
        <f t="shared" si="0"/>
        <v/>
      </c>
      <c r="G33" s="29"/>
      <c r="H33" s="9" t="str">
        <f t="shared" si="1"/>
        <v/>
      </c>
      <c r="I33" s="9" t="str">
        <f t="shared" si="3"/>
        <v/>
      </c>
      <c r="J33" s="16" t="str">
        <f t="shared" si="2"/>
        <v/>
      </c>
    </row>
    <row r="34" spans="1:10" x14ac:dyDescent="0.25">
      <c r="A34" s="14"/>
      <c r="B34" s="14"/>
      <c r="C34" s="6"/>
      <c r="D34" s="6"/>
      <c r="E34" s="6"/>
      <c r="F34" s="7" t="str">
        <f t="shared" si="0"/>
        <v/>
      </c>
      <c r="G34" s="29"/>
      <c r="H34" s="9" t="str">
        <f t="shared" si="1"/>
        <v/>
      </c>
      <c r="I34" s="9" t="str">
        <f t="shared" si="3"/>
        <v/>
      </c>
      <c r="J34" s="16" t="str">
        <f t="shared" si="2"/>
        <v/>
      </c>
    </row>
    <row r="35" spans="1:10" x14ac:dyDescent="0.25">
      <c r="A35" s="14"/>
      <c r="B35" s="14"/>
      <c r="C35" s="6"/>
      <c r="D35" s="6"/>
      <c r="E35" s="6"/>
      <c r="F35" s="7" t="str">
        <f t="shared" si="0"/>
        <v/>
      </c>
      <c r="G35" s="29"/>
      <c r="H35" s="9" t="str">
        <f t="shared" si="1"/>
        <v/>
      </c>
      <c r="I35" s="9" t="str">
        <f t="shared" si="3"/>
        <v/>
      </c>
      <c r="J35" s="16" t="str">
        <f t="shared" si="2"/>
        <v/>
      </c>
    </row>
    <row r="36" spans="1:10" x14ac:dyDescent="0.25">
      <c r="A36" s="14"/>
      <c r="B36" s="14"/>
      <c r="C36" s="6"/>
      <c r="D36" s="6"/>
      <c r="E36" s="6"/>
      <c r="F36" s="7" t="str">
        <f t="shared" si="0"/>
        <v/>
      </c>
      <c r="G36" s="29"/>
      <c r="H36" s="9" t="str">
        <f t="shared" si="1"/>
        <v/>
      </c>
      <c r="I36" s="9" t="str">
        <f t="shared" si="3"/>
        <v/>
      </c>
      <c r="J36" s="16" t="str">
        <f t="shared" si="2"/>
        <v/>
      </c>
    </row>
    <row r="37" spans="1:10" x14ac:dyDescent="0.25">
      <c r="A37" s="14"/>
      <c r="B37" s="14"/>
      <c r="C37" s="6"/>
      <c r="D37" s="6"/>
      <c r="E37" s="6"/>
      <c r="F37" s="7" t="str">
        <f t="shared" si="0"/>
        <v/>
      </c>
      <c r="G37" s="29"/>
      <c r="H37" s="9" t="str">
        <f t="shared" si="1"/>
        <v/>
      </c>
      <c r="I37" s="9" t="str">
        <f t="shared" si="3"/>
        <v/>
      </c>
      <c r="J37" s="16" t="str">
        <f t="shared" si="2"/>
        <v/>
      </c>
    </row>
    <row r="38" spans="1:10" x14ac:dyDescent="0.25">
      <c r="A38" s="14"/>
      <c r="B38" s="14"/>
      <c r="C38" s="6"/>
      <c r="D38" s="6"/>
      <c r="E38" s="6"/>
      <c r="F38" s="7" t="str">
        <f t="shared" si="0"/>
        <v/>
      </c>
      <c r="G38" s="29"/>
      <c r="H38" s="9" t="str">
        <f t="shared" si="1"/>
        <v/>
      </c>
      <c r="I38" s="9" t="str">
        <f t="shared" si="3"/>
        <v/>
      </c>
      <c r="J38" s="16" t="str">
        <f t="shared" si="2"/>
        <v/>
      </c>
    </row>
    <row r="39" spans="1:10" x14ac:dyDescent="0.25">
      <c r="A39" s="14"/>
      <c r="B39" s="14"/>
      <c r="C39" s="6"/>
      <c r="D39" s="6"/>
      <c r="E39" s="6"/>
      <c r="F39" s="7" t="str">
        <f t="shared" si="0"/>
        <v/>
      </c>
      <c r="G39" s="29"/>
      <c r="H39" s="9" t="str">
        <f t="shared" si="1"/>
        <v/>
      </c>
      <c r="I39" s="9" t="str">
        <f t="shared" si="3"/>
        <v/>
      </c>
      <c r="J39" s="16" t="str">
        <f t="shared" si="2"/>
        <v/>
      </c>
    </row>
    <row r="40" spans="1:10" x14ac:dyDescent="0.25">
      <c r="A40" s="14"/>
      <c r="B40" s="14"/>
      <c r="C40" s="6"/>
      <c r="D40" s="6"/>
      <c r="E40" s="6"/>
      <c r="F40" s="7" t="str">
        <f t="shared" si="0"/>
        <v/>
      </c>
      <c r="G40" s="29"/>
      <c r="H40" s="9" t="str">
        <f t="shared" si="1"/>
        <v/>
      </c>
      <c r="I40" s="9" t="str">
        <f t="shared" si="3"/>
        <v/>
      </c>
      <c r="J40" s="16" t="str">
        <f t="shared" si="2"/>
        <v/>
      </c>
    </row>
    <row r="41" spans="1:10" x14ac:dyDescent="0.25">
      <c r="A41" s="14"/>
      <c r="B41" s="14"/>
      <c r="C41" s="6"/>
      <c r="D41" s="6"/>
      <c r="E41" s="6"/>
      <c r="F41" s="7" t="str">
        <f t="shared" si="0"/>
        <v/>
      </c>
      <c r="G41" s="29"/>
      <c r="H41" s="9" t="str">
        <f t="shared" si="1"/>
        <v/>
      </c>
      <c r="I41" s="9" t="str">
        <f t="shared" si="3"/>
        <v/>
      </c>
      <c r="J41" s="16" t="str">
        <f t="shared" si="2"/>
        <v/>
      </c>
    </row>
    <row r="42" spans="1:10" x14ac:dyDescent="0.25">
      <c r="A42" s="14"/>
      <c r="B42" s="14"/>
      <c r="C42" s="6"/>
      <c r="D42" s="6"/>
      <c r="E42" s="6"/>
      <c r="F42" s="7" t="str">
        <f t="shared" si="0"/>
        <v/>
      </c>
      <c r="G42" s="29"/>
      <c r="H42" s="9" t="str">
        <f t="shared" si="1"/>
        <v/>
      </c>
      <c r="I42" s="9" t="str">
        <f t="shared" si="3"/>
        <v/>
      </c>
      <c r="J42" s="16" t="str">
        <f t="shared" si="2"/>
        <v/>
      </c>
    </row>
    <row r="43" spans="1:10" x14ac:dyDescent="0.25">
      <c r="A43" s="14"/>
      <c r="B43" s="14"/>
      <c r="C43" s="6"/>
      <c r="D43" s="6"/>
      <c r="E43" s="6"/>
      <c r="F43" s="7" t="str">
        <f t="shared" si="0"/>
        <v/>
      </c>
      <c r="G43" s="29"/>
      <c r="H43" s="9" t="str">
        <f t="shared" si="1"/>
        <v/>
      </c>
      <c r="I43" s="9" t="str">
        <f t="shared" si="3"/>
        <v/>
      </c>
      <c r="J43" s="16" t="str">
        <f t="shared" si="2"/>
        <v/>
      </c>
    </row>
    <row r="44" spans="1:10" x14ac:dyDescent="0.25">
      <c r="A44" s="14"/>
      <c r="B44" s="14"/>
      <c r="C44" s="6"/>
      <c r="D44" s="6"/>
      <c r="E44" s="6"/>
      <c r="F44" s="7" t="str">
        <f t="shared" si="0"/>
        <v/>
      </c>
      <c r="G44" s="29"/>
      <c r="H44" s="9" t="str">
        <f t="shared" si="1"/>
        <v/>
      </c>
      <c r="I44" s="9" t="str">
        <f t="shared" si="3"/>
        <v/>
      </c>
      <c r="J44" s="16" t="str">
        <f t="shared" si="2"/>
        <v/>
      </c>
    </row>
    <row r="45" spans="1:10" x14ac:dyDescent="0.25">
      <c r="A45" s="14"/>
      <c r="B45" s="14"/>
      <c r="C45" s="6"/>
      <c r="D45" s="6"/>
      <c r="E45" s="6"/>
      <c r="F45" s="7" t="str">
        <f t="shared" si="0"/>
        <v/>
      </c>
      <c r="G45" s="29"/>
      <c r="H45" s="9" t="str">
        <f t="shared" si="1"/>
        <v/>
      </c>
      <c r="I45" s="9" t="str">
        <f t="shared" si="3"/>
        <v/>
      </c>
      <c r="J45" s="16" t="str">
        <f t="shared" si="2"/>
        <v/>
      </c>
    </row>
    <row r="46" spans="1:10" x14ac:dyDescent="0.25">
      <c r="A46" s="14"/>
      <c r="B46" s="14"/>
      <c r="C46" s="6"/>
      <c r="D46" s="6"/>
      <c r="E46" s="6"/>
      <c r="F46" s="7" t="str">
        <f t="shared" si="0"/>
        <v/>
      </c>
      <c r="G46" s="29"/>
      <c r="H46" s="9" t="str">
        <f t="shared" si="1"/>
        <v/>
      </c>
      <c r="I46" s="9" t="str">
        <f t="shared" si="3"/>
        <v/>
      </c>
      <c r="J46" s="16" t="str">
        <f t="shared" si="2"/>
        <v/>
      </c>
    </row>
    <row r="47" spans="1:10" x14ac:dyDescent="0.25">
      <c r="A47" s="14"/>
      <c r="B47" s="14"/>
      <c r="C47" s="6"/>
      <c r="D47" s="6"/>
      <c r="E47" s="6"/>
      <c r="F47" s="7" t="str">
        <f t="shared" si="0"/>
        <v/>
      </c>
      <c r="G47" s="29"/>
      <c r="H47" s="9" t="str">
        <f t="shared" si="1"/>
        <v/>
      </c>
      <c r="I47" s="9" t="str">
        <f t="shared" si="3"/>
        <v/>
      </c>
      <c r="J47" s="16" t="str">
        <f t="shared" si="2"/>
        <v/>
      </c>
    </row>
    <row r="48" spans="1:10" x14ac:dyDescent="0.25">
      <c r="A48" s="14"/>
      <c r="B48" s="14"/>
      <c r="C48" s="6"/>
      <c r="D48" s="6"/>
      <c r="E48" s="6"/>
      <c r="F48" s="7" t="str">
        <f t="shared" si="0"/>
        <v/>
      </c>
      <c r="G48" s="29"/>
      <c r="H48" s="9" t="str">
        <f t="shared" si="1"/>
        <v/>
      </c>
      <c r="I48" s="9" t="str">
        <f t="shared" si="3"/>
        <v/>
      </c>
      <c r="J48" s="16" t="str">
        <f t="shared" si="2"/>
        <v/>
      </c>
    </row>
    <row r="49" spans="1:10" x14ac:dyDescent="0.25">
      <c r="A49" s="14"/>
      <c r="B49" s="14"/>
      <c r="C49" s="6"/>
      <c r="D49" s="6"/>
      <c r="E49" s="6"/>
      <c r="F49" s="7" t="str">
        <f t="shared" si="0"/>
        <v/>
      </c>
      <c r="G49" s="29"/>
      <c r="H49" s="9" t="str">
        <f t="shared" si="1"/>
        <v/>
      </c>
      <c r="I49" s="9" t="str">
        <f t="shared" si="3"/>
        <v/>
      </c>
      <c r="J49" s="16" t="str">
        <f t="shared" si="2"/>
        <v/>
      </c>
    </row>
    <row r="50" spans="1:10" x14ac:dyDescent="0.25">
      <c r="A50" s="14"/>
      <c r="B50" s="14"/>
      <c r="C50" s="6"/>
      <c r="D50" s="6"/>
      <c r="E50" s="6"/>
      <c r="F50" s="7" t="str">
        <f t="shared" si="0"/>
        <v/>
      </c>
      <c r="G50" s="29"/>
      <c r="H50" s="9" t="str">
        <f t="shared" si="1"/>
        <v/>
      </c>
      <c r="I50" s="9" t="str">
        <f t="shared" si="3"/>
        <v/>
      </c>
      <c r="J50" s="16" t="str">
        <f t="shared" si="2"/>
        <v/>
      </c>
    </row>
    <row r="51" spans="1:10" x14ac:dyDescent="0.25">
      <c r="A51" s="14"/>
      <c r="B51" s="14"/>
      <c r="C51" s="6"/>
      <c r="D51" s="6"/>
      <c r="E51" s="6"/>
      <c r="F51" s="7" t="str">
        <f t="shared" si="0"/>
        <v/>
      </c>
      <c r="G51" s="29"/>
      <c r="H51" s="9" t="str">
        <f t="shared" si="1"/>
        <v/>
      </c>
      <c r="I51" s="9" t="str">
        <f t="shared" si="3"/>
        <v/>
      </c>
      <c r="J51" s="16" t="str">
        <f t="shared" si="2"/>
        <v/>
      </c>
    </row>
    <row r="52" spans="1:10" x14ac:dyDescent="0.25">
      <c r="A52" s="14"/>
      <c r="B52" s="14"/>
      <c r="C52" s="6"/>
      <c r="D52" s="6"/>
      <c r="E52" s="6"/>
      <c r="F52" s="7" t="str">
        <f t="shared" si="0"/>
        <v/>
      </c>
      <c r="G52" s="29"/>
      <c r="H52" s="9" t="str">
        <f t="shared" si="1"/>
        <v/>
      </c>
      <c r="I52" s="9" t="str">
        <f t="shared" si="3"/>
        <v/>
      </c>
      <c r="J52" s="16" t="str">
        <f t="shared" si="2"/>
        <v/>
      </c>
    </row>
    <row r="53" spans="1:10" x14ac:dyDescent="0.25">
      <c r="A53" s="14"/>
      <c r="B53" s="14"/>
      <c r="C53" s="6"/>
      <c r="D53" s="6"/>
      <c r="E53" s="6"/>
      <c r="F53" s="7" t="str">
        <f t="shared" si="0"/>
        <v/>
      </c>
      <c r="G53" s="29"/>
      <c r="H53" s="9" t="str">
        <f t="shared" si="1"/>
        <v/>
      </c>
      <c r="I53" s="9" t="str">
        <f t="shared" si="3"/>
        <v/>
      </c>
      <c r="J53" s="16" t="str">
        <f t="shared" si="2"/>
        <v/>
      </c>
    </row>
    <row r="54" spans="1:10" x14ac:dyDescent="0.25">
      <c r="A54" s="14"/>
      <c r="B54" s="14"/>
      <c r="C54" s="6"/>
      <c r="D54" s="6"/>
      <c r="E54" s="6"/>
      <c r="F54" s="7" t="str">
        <f t="shared" si="0"/>
        <v/>
      </c>
      <c r="G54" s="29"/>
      <c r="H54" s="9" t="str">
        <f t="shared" si="1"/>
        <v/>
      </c>
      <c r="I54" s="9" t="str">
        <f t="shared" si="3"/>
        <v/>
      </c>
      <c r="J54" s="16" t="str">
        <f t="shared" si="2"/>
        <v/>
      </c>
    </row>
    <row r="55" spans="1:10" x14ac:dyDescent="0.25">
      <c r="A55" s="14"/>
      <c r="B55" s="14"/>
      <c r="C55" s="6"/>
      <c r="D55" s="6"/>
      <c r="E55" s="6"/>
      <c r="F55" s="7" t="str">
        <f t="shared" si="0"/>
        <v/>
      </c>
      <c r="G55" s="29"/>
      <c r="H55" s="9" t="str">
        <f t="shared" si="1"/>
        <v/>
      </c>
      <c r="I55" s="9" t="str">
        <f t="shared" si="3"/>
        <v/>
      </c>
      <c r="J55" s="16" t="str">
        <f t="shared" si="2"/>
        <v/>
      </c>
    </row>
    <row r="56" spans="1:10" x14ac:dyDescent="0.25">
      <c r="A56" s="14"/>
      <c r="B56" s="14"/>
      <c r="C56" s="6"/>
      <c r="D56" s="6"/>
      <c r="E56" s="6"/>
      <c r="F56" s="7" t="str">
        <f t="shared" si="0"/>
        <v/>
      </c>
      <c r="G56" s="29"/>
      <c r="H56" s="9" t="str">
        <f t="shared" si="1"/>
        <v/>
      </c>
      <c r="I56" s="9" t="str">
        <f t="shared" si="3"/>
        <v/>
      </c>
      <c r="J56" s="16" t="str">
        <f t="shared" si="2"/>
        <v/>
      </c>
    </row>
    <row r="57" spans="1:10" x14ac:dyDescent="0.25">
      <c r="A57" s="14"/>
      <c r="B57" s="14"/>
      <c r="C57" s="6"/>
      <c r="D57" s="6"/>
      <c r="E57" s="6"/>
      <c r="F57" s="7" t="str">
        <f t="shared" si="0"/>
        <v/>
      </c>
      <c r="G57" s="29"/>
      <c r="H57" s="9" t="str">
        <f t="shared" si="1"/>
        <v/>
      </c>
      <c r="I57" s="9" t="str">
        <f t="shared" si="3"/>
        <v/>
      </c>
      <c r="J57" s="16" t="str">
        <f t="shared" si="2"/>
        <v/>
      </c>
    </row>
    <row r="58" spans="1:10" x14ac:dyDescent="0.25">
      <c r="A58" s="14"/>
      <c r="B58" s="14"/>
      <c r="C58" s="6"/>
      <c r="D58" s="6"/>
      <c r="E58" s="6"/>
      <c r="F58" s="7" t="str">
        <f t="shared" si="0"/>
        <v/>
      </c>
      <c r="G58" s="29"/>
      <c r="H58" s="9" t="str">
        <f t="shared" si="1"/>
        <v/>
      </c>
      <c r="I58" s="9" t="str">
        <f t="shared" si="3"/>
        <v/>
      </c>
      <c r="J58" s="16" t="str">
        <f t="shared" si="2"/>
        <v/>
      </c>
    </row>
    <row r="59" spans="1:10" x14ac:dyDescent="0.25">
      <c r="A59" s="14"/>
      <c r="B59" s="14"/>
      <c r="C59" s="6"/>
      <c r="D59" s="6"/>
      <c r="E59" s="6"/>
      <c r="F59" s="7" t="str">
        <f t="shared" si="0"/>
        <v/>
      </c>
      <c r="G59" s="29"/>
      <c r="H59" s="9" t="str">
        <f t="shared" si="1"/>
        <v/>
      </c>
      <c r="I59" s="9" t="str">
        <f t="shared" si="3"/>
        <v/>
      </c>
      <c r="J59" s="16" t="str">
        <f t="shared" si="2"/>
        <v/>
      </c>
    </row>
    <row r="60" spans="1:10" x14ac:dyDescent="0.25">
      <c r="A60" s="14"/>
      <c r="B60" s="14"/>
      <c r="C60" s="6"/>
      <c r="D60" s="6"/>
      <c r="E60" s="6"/>
      <c r="F60" s="7" t="str">
        <f t="shared" si="0"/>
        <v/>
      </c>
      <c r="G60" s="29"/>
      <c r="H60" s="9" t="str">
        <f t="shared" si="1"/>
        <v/>
      </c>
      <c r="I60" s="9" t="str">
        <f t="shared" si="3"/>
        <v/>
      </c>
      <c r="J60" s="16" t="str">
        <f t="shared" si="2"/>
        <v/>
      </c>
    </row>
    <row r="61" spans="1:10" x14ac:dyDescent="0.25">
      <c r="A61" s="14"/>
      <c r="B61" s="14"/>
      <c r="C61" s="6"/>
      <c r="D61" s="6"/>
      <c r="E61" s="6"/>
      <c r="F61" s="7" t="str">
        <f t="shared" si="0"/>
        <v/>
      </c>
      <c r="G61" s="29"/>
      <c r="H61" s="9" t="str">
        <f t="shared" si="1"/>
        <v/>
      </c>
      <c r="I61" s="9" t="str">
        <f t="shared" si="3"/>
        <v/>
      </c>
      <c r="J61" s="16" t="str">
        <f t="shared" si="2"/>
        <v/>
      </c>
    </row>
    <row r="62" spans="1:10" x14ac:dyDescent="0.25">
      <c r="A62" s="14"/>
      <c r="B62" s="14"/>
      <c r="C62" s="6"/>
      <c r="D62" s="6"/>
      <c r="E62" s="6"/>
      <c r="F62" s="7" t="str">
        <f t="shared" si="0"/>
        <v/>
      </c>
      <c r="G62" s="29"/>
      <c r="H62" s="9" t="str">
        <f t="shared" si="1"/>
        <v/>
      </c>
      <c r="I62" s="9" t="str">
        <f t="shared" si="3"/>
        <v/>
      </c>
      <c r="J62" s="16" t="str">
        <f t="shared" si="2"/>
        <v/>
      </c>
    </row>
    <row r="63" spans="1:10" x14ac:dyDescent="0.25">
      <c r="A63" s="14"/>
      <c r="B63" s="14"/>
      <c r="C63" s="6"/>
      <c r="D63" s="6"/>
      <c r="E63" s="6"/>
      <c r="F63" s="7" t="str">
        <f t="shared" si="0"/>
        <v/>
      </c>
      <c r="G63" s="29"/>
      <c r="H63" s="9" t="str">
        <f t="shared" si="1"/>
        <v/>
      </c>
      <c r="I63" s="9" t="str">
        <f t="shared" si="3"/>
        <v/>
      </c>
      <c r="J63" s="16" t="str">
        <f t="shared" si="2"/>
        <v/>
      </c>
    </row>
    <row r="64" spans="1:10" x14ac:dyDescent="0.25">
      <c r="A64" s="12"/>
    </row>
    <row r="65" spans="1:1" x14ac:dyDescent="0.25">
      <c r="A65" s="13"/>
    </row>
  </sheetData>
  <mergeCells count="2">
    <mergeCell ref="A1:J1"/>
    <mergeCell ref="L3:M3"/>
  </mergeCells>
  <dataValidations count="3">
    <dataValidation type="list" allowBlank="1" showInputMessage="1" showErrorMessage="1" sqref="C4:C63">
      <formula1>WorldStatus</formula1>
    </dataValidation>
    <dataValidation type="list" allowBlank="1" showInputMessage="1" showErrorMessage="1" sqref="D4:D63">
      <formula1>WorldType</formula1>
    </dataValidation>
    <dataValidation type="list" allowBlank="1" showInputMessage="1" showErrorMessage="1" sqref="E4:E63">
      <formula1>Prewarp</formula1>
    </dataValidation>
  </dataValidation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workbookViewId="0">
      <selection activeCell="C17" sqref="C17"/>
    </sheetView>
  </sheetViews>
  <sheetFormatPr defaultRowHeight="15" x14ac:dyDescent="0.25"/>
  <cols>
    <col min="1" max="1" width="13.85546875" bestFit="1" customWidth="1"/>
    <col min="4" max="4" width="3" style="2" bestFit="1" customWidth="1"/>
    <col min="5" max="5" width="26.42578125" bestFit="1" customWidth="1"/>
    <col min="6" max="6" width="12.85546875" bestFit="1" customWidth="1"/>
    <col min="8" max="8" width="26.42578125" bestFit="1" customWidth="1"/>
    <col min="9" max="9" width="12.85546875" bestFit="1" customWidth="1"/>
  </cols>
  <sheetData>
    <row r="1" spans="1:12" x14ac:dyDescent="0.25">
      <c r="A1" s="1" t="s">
        <v>41</v>
      </c>
      <c r="E1" s="1" t="s">
        <v>52</v>
      </c>
      <c r="F1" s="1" t="s">
        <v>13</v>
      </c>
      <c r="H1" s="54" t="s">
        <v>74</v>
      </c>
      <c r="I1" s="54"/>
      <c r="K1" s="55" t="s">
        <v>136</v>
      </c>
      <c r="L1" s="55"/>
    </row>
    <row r="2" spans="1:12" x14ac:dyDescent="0.25">
      <c r="A2" s="42" t="s">
        <v>46</v>
      </c>
      <c r="B2" s="40">
        <v>0.75</v>
      </c>
      <c r="C2" s="3"/>
      <c r="E2" s="32" t="s">
        <v>137</v>
      </c>
      <c r="F2">
        <v>1000</v>
      </c>
      <c r="H2" s="38" t="s">
        <v>64</v>
      </c>
      <c r="I2" s="7">
        <v>-30</v>
      </c>
      <c r="K2" s="45">
        <v>1</v>
      </c>
      <c r="L2" s="45">
        <v>100</v>
      </c>
    </row>
    <row r="3" spans="1:12" x14ac:dyDescent="0.25">
      <c r="A3" s="43" t="s">
        <v>42</v>
      </c>
      <c r="B3" s="40">
        <v>0.5</v>
      </c>
      <c r="C3" s="3"/>
      <c r="E3" s="34" t="s">
        <v>69</v>
      </c>
      <c r="F3">
        <v>900</v>
      </c>
      <c r="H3" s="38" t="s">
        <v>63</v>
      </c>
      <c r="I3" s="7">
        <v>0</v>
      </c>
      <c r="K3" s="45">
        <v>2</v>
      </c>
      <c r="L3" s="45">
        <v>100</v>
      </c>
    </row>
    <row r="4" spans="1:12" x14ac:dyDescent="0.25">
      <c r="A4" s="43" t="s">
        <v>47</v>
      </c>
      <c r="B4" s="40">
        <v>0.25</v>
      </c>
      <c r="C4" s="3"/>
      <c r="E4" s="35" t="s">
        <v>70</v>
      </c>
      <c r="F4">
        <v>800</v>
      </c>
      <c r="H4" s="38" t="s">
        <v>62</v>
      </c>
      <c r="I4" s="7">
        <v>30</v>
      </c>
      <c r="K4" s="45">
        <v>3</v>
      </c>
      <c r="L4" s="45">
        <v>100</v>
      </c>
    </row>
    <row r="5" spans="1:12" x14ac:dyDescent="0.25">
      <c r="A5" s="44" t="s">
        <v>45</v>
      </c>
      <c r="B5" s="40">
        <v>1</v>
      </c>
      <c r="C5" s="3"/>
      <c r="E5" s="36" t="s">
        <v>65</v>
      </c>
      <c r="F5">
        <v>700</v>
      </c>
      <c r="H5" s="38" t="s">
        <v>61</v>
      </c>
      <c r="I5" s="7">
        <v>50</v>
      </c>
      <c r="K5" s="45">
        <v>4</v>
      </c>
      <c r="L5" s="45">
        <v>100</v>
      </c>
    </row>
    <row r="6" spans="1:12" x14ac:dyDescent="0.25">
      <c r="A6" s="46" t="s">
        <v>80</v>
      </c>
      <c r="E6" s="37" t="s">
        <v>66</v>
      </c>
      <c r="F6">
        <v>600</v>
      </c>
      <c r="H6" s="38" t="s">
        <v>60</v>
      </c>
      <c r="I6" s="7">
        <v>80</v>
      </c>
      <c r="K6" s="45">
        <v>5</v>
      </c>
      <c r="L6" s="45">
        <v>100</v>
      </c>
    </row>
    <row r="7" spans="1:12" x14ac:dyDescent="0.25">
      <c r="A7" s="32"/>
      <c r="E7" s="37" t="s">
        <v>56</v>
      </c>
      <c r="F7">
        <v>500</v>
      </c>
      <c r="H7" s="38" t="s">
        <v>59</v>
      </c>
      <c r="I7" s="7">
        <v>100</v>
      </c>
      <c r="K7" s="45">
        <v>6</v>
      </c>
      <c r="L7" s="45">
        <v>100</v>
      </c>
    </row>
    <row r="8" spans="1:12" x14ac:dyDescent="0.25">
      <c r="A8" s="33" t="s">
        <v>81</v>
      </c>
      <c r="E8" s="37" t="s">
        <v>57</v>
      </c>
      <c r="F8" s="4">
        <v>500</v>
      </c>
      <c r="H8" s="38" t="s">
        <v>58</v>
      </c>
      <c r="I8" s="7">
        <v>130</v>
      </c>
      <c r="K8" s="45">
        <v>7</v>
      </c>
      <c r="L8" s="45">
        <v>100</v>
      </c>
    </row>
    <row r="9" spans="1:12" x14ac:dyDescent="0.25">
      <c r="E9" s="37" t="s">
        <v>58</v>
      </c>
      <c r="F9" s="5">
        <v>250</v>
      </c>
      <c r="H9" s="38" t="s">
        <v>57</v>
      </c>
      <c r="I9" s="7">
        <v>150</v>
      </c>
      <c r="K9" s="45">
        <v>8</v>
      </c>
      <c r="L9" s="45">
        <v>100</v>
      </c>
    </row>
    <row r="10" spans="1:12" x14ac:dyDescent="0.25">
      <c r="E10" s="37" t="s">
        <v>59</v>
      </c>
      <c r="F10" s="5">
        <v>400</v>
      </c>
      <c r="H10" s="38" t="s">
        <v>56</v>
      </c>
      <c r="I10" s="7">
        <v>180</v>
      </c>
      <c r="K10" s="45">
        <v>9</v>
      </c>
      <c r="L10" s="45">
        <v>100</v>
      </c>
    </row>
    <row r="11" spans="1:12" x14ac:dyDescent="0.25">
      <c r="E11" s="37" t="s">
        <v>60</v>
      </c>
      <c r="F11">
        <v>200</v>
      </c>
      <c r="H11" s="38" t="s">
        <v>65</v>
      </c>
      <c r="I11" s="39">
        <v>400</v>
      </c>
      <c r="K11" s="45">
        <v>10</v>
      </c>
      <c r="L11" s="45">
        <v>100</v>
      </c>
    </row>
    <row r="12" spans="1:12" x14ac:dyDescent="0.25">
      <c r="E12" s="37" t="s">
        <v>61</v>
      </c>
      <c r="F12">
        <v>180</v>
      </c>
      <c r="H12" s="38" t="s">
        <v>66</v>
      </c>
      <c r="I12" s="7">
        <v>200</v>
      </c>
      <c r="K12" s="45">
        <v>11</v>
      </c>
      <c r="L12" s="45">
        <v>100</v>
      </c>
    </row>
    <row r="13" spans="1:12" x14ac:dyDescent="0.25">
      <c r="E13" s="37" t="s">
        <v>62</v>
      </c>
      <c r="F13">
        <v>150</v>
      </c>
      <c r="H13" s="38" t="s">
        <v>39</v>
      </c>
      <c r="I13" s="7">
        <v>0</v>
      </c>
      <c r="K13" s="45">
        <v>12</v>
      </c>
      <c r="L13" s="45">
        <v>100</v>
      </c>
    </row>
    <row r="14" spans="1:12" x14ac:dyDescent="0.25">
      <c r="E14" s="37" t="s">
        <v>63</v>
      </c>
      <c r="F14">
        <v>130</v>
      </c>
      <c r="H14" s="38" t="s">
        <v>20</v>
      </c>
      <c r="I14" s="7">
        <v>10</v>
      </c>
      <c r="K14" s="45">
        <v>13</v>
      </c>
      <c r="L14" s="45">
        <v>100</v>
      </c>
    </row>
    <row r="15" spans="1:12" x14ac:dyDescent="0.25">
      <c r="E15" s="37" t="s">
        <v>64</v>
      </c>
      <c r="F15">
        <v>100</v>
      </c>
      <c r="H15" s="38" t="s">
        <v>68</v>
      </c>
      <c r="I15" s="40">
        <v>0.75</v>
      </c>
      <c r="K15" s="45">
        <v>14</v>
      </c>
      <c r="L15" s="45">
        <v>100</v>
      </c>
    </row>
    <row r="16" spans="1:12" x14ac:dyDescent="0.25">
      <c r="E16" s="37" t="s">
        <v>20</v>
      </c>
      <c r="F16">
        <v>80</v>
      </c>
      <c r="H16" s="7" t="s">
        <v>69</v>
      </c>
      <c r="I16" s="41">
        <v>500</v>
      </c>
      <c r="K16" s="45">
        <v>15</v>
      </c>
      <c r="L16" s="45">
        <v>100</v>
      </c>
    </row>
    <row r="17" spans="5:12" x14ac:dyDescent="0.25">
      <c r="E17" s="35" t="s">
        <v>39</v>
      </c>
      <c r="F17">
        <v>50</v>
      </c>
      <c r="H17" s="38" t="s">
        <v>70</v>
      </c>
      <c r="I17" s="39">
        <v>250</v>
      </c>
      <c r="K17" s="45">
        <v>16</v>
      </c>
      <c r="L17" s="45">
        <v>100</v>
      </c>
    </row>
    <row r="18" spans="5:12" x14ac:dyDescent="0.25">
      <c r="F18">
        <v>30</v>
      </c>
      <c r="K18" s="45">
        <v>17</v>
      </c>
      <c r="L18" s="45">
        <v>100</v>
      </c>
    </row>
    <row r="19" spans="5:12" x14ac:dyDescent="0.25">
      <c r="F19">
        <v>0</v>
      </c>
      <c r="K19" s="45">
        <v>18</v>
      </c>
      <c r="L19" s="45">
        <v>100</v>
      </c>
    </row>
    <row r="20" spans="5:12" x14ac:dyDescent="0.25">
      <c r="F20">
        <v>-30</v>
      </c>
      <c r="K20" s="45">
        <v>19</v>
      </c>
      <c r="L20" s="45">
        <v>100</v>
      </c>
    </row>
    <row r="21" spans="5:12" x14ac:dyDescent="0.25">
      <c r="F21" t="s">
        <v>67</v>
      </c>
      <c r="K21" s="45">
        <v>20</v>
      </c>
      <c r="L21" s="45">
        <v>100</v>
      </c>
    </row>
    <row r="22" spans="5:12" x14ac:dyDescent="0.25">
      <c r="F22">
        <v>0</v>
      </c>
      <c r="K22" s="45">
        <v>21</v>
      </c>
      <c r="L22" s="45">
        <v>100</v>
      </c>
    </row>
    <row r="23" spans="5:12" x14ac:dyDescent="0.25">
      <c r="K23" s="45">
        <v>22</v>
      </c>
      <c r="L23" s="45">
        <v>100</v>
      </c>
    </row>
    <row r="24" spans="5:12" x14ac:dyDescent="0.25">
      <c r="K24" s="45">
        <v>23</v>
      </c>
      <c r="L24" s="45">
        <v>100</v>
      </c>
    </row>
    <row r="25" spans="5:12" x14ac:dyDescent="0.25">
      <c r="K25" s="45">
        <v>24</v>
      </c>
      <c r="L25" s="45">
        <v>100</v>
      </c>
    </row>
    <row r="26" spans="5:12" x14ac:dyDescent="0.25">
      <c r="K26" s="45">
        <v>25</v>
      </c>
      <c r="L26" s="45">
        <v>100</v>
      </c>
    </row>
    <row r="27" spans="5:12" x14ac:dyDescent="0.25">
      <c r="K27" s="45">
        <v>26</v>
      </c>
      <c r="L27" s="45">
        <v>100</v>
      </c>
    </row>
    <row r="28" spans="5:12" x14ac:dyDescent="0.25">
      <c r="K28" s="45">
        <v>27</v>
      </c>
      <c r="L28" s="45">
        <v>100</v>
      </c>
    </row>
    <row r="29" spans="5:12" x14ac:dyDescent="0.25">
      <c r="K29" s="45">
        <v>28</v>
      </c>
      <c r="L29" s="45">
        <v>100</v>
      </c>
    </row>
    <row r="30" spans="5:12" x14ac:dyDescent="0.25">
      <c r="K30" s="45">
        <v>29</v>
      </c>
      <c r="L30" s="45">
        <v>100</v>
      </c>
    </row>
    <row r="31" spans="5:12" x14ac:dyDescent="0.25">
      <c r="K31" s="45">
        <v>30</v>
      </c>
      <c r="L31" s="45">
        <v>100</v>
      </c>
    </row>
    <row r="32" spans="5:12" x14ac:dyDescent="0.25">
      <c r="K32" s="45">
        <v>31</v>
      </c>
      <c r="L32" s="45">
        <v>100</v>
      </c>
    </row>
    <row r="33" spans="11:12" x14ac:dyDescent="0.25">
      <c r="K33" s="45">
        <v>32</v>
      </c>
      <c r="L33" s="45">
        <v>100</v>
      </c>
    </row>
    <row r="34" spans="11:12" x14ac:dyDescent="0.25">
      <c r="K34" s="45">
        <v>33</v>
      </c>
      <c r="L34" s="45">
        <v>100</v>
      </c>
    </row>
    <row r="35" spans="11:12" x14ac:dyDescent="0.25">
      <c r="K35" s="45">
        <v>34</v>
      </c>
      <c r="L35" s="45">
        <v>100</v>
      </c>
    </row>
    <row r="36" spans="11:12" x14ac:dyDescent="0.25">
      <c r="K36" s="45">
        <v>35</v>
      </c>
      <c r="L36" s="45">
        <v>100</v>
      </c>
    </row>
    <row r="37" spans="11:12" x14ac:dyDescent="0.25">
      <c r="K37" s="45">
        <v>36</v>
      </c>
      <c r="L37" s="45">
        <v>100</v>
      </c>
    </row>
    <row r="38" spans="11:12" x14ac:dyDescent="0.25">
      <c r="K38" s="45">
        <v>37</v>
      </c>
      <c r="L38" s="45">
        <v>100</v>
      </c>
    </row>
    <row r="39" spans="11:12" x14ac:dyDescent="0.25">
      <c r="K39" s="45">
        <v>38</v>
      </c>
      <c r="L39" s="45">
        <v>100</v>
      </c>
    </row>
    <row r="40" spans="11:12" x14ac:dyDescent="0.25">
      <c r="K40" s="45">
        <v>39</v>
      </c>
      <c r="L40" s="45">
        <v>100</v>
      </c>
    </row>
    <row r="41" spans="11:12" x14ac:dyDescent="0.25">
      <c r="K41" s="45">
        <v>40</v>
      </c>
      <c r="L41" s="45">
        <v>100</v>
      </c>
    </row>
    <row r="42" spans="11:12" x14ac:dyDescent="0.25">
      <c r="K42" s="45">
        <v>41</v>
      </c>
      <c r="L42" s="45">
        <v>100</v>
      </c>
    </row>
    <row r="43" spans="11:12" x14ac:dyDescent="0.25">
      <c r="K43" s="45">
        <v>42</v>
      </c>
      <c r="L43" s="45">
        <v>100</v>
      </c>
    </row>
    <row r="44" spans="11:12" x14ac:dyDescent="0.25">
      <c r="K44" s="45">
        <v>43</v>
      </c>
      <c r="L44" s="45">
        <v>100</v>
      </c>
    </row>
    <row r="45" spans="11:12" x14ac:dyDescent="0.25">
      <c r="K45" s="45">
        <v>44</v>
      </c>
      <c r="L45" s="45">
        <v>100</v>
      </c>
    </row>
    <row r="46" spans="11:12" x14ac:dyDescent="0.25">
      <c r="K46" s="45">
        <v>45</v>
      </c>
      <c r="L46" s="45">
        <v>100</v>
      </c>
    </row>
    <row r="47" spans="11:12" x14ac:dyDescent="0.25">
      <c r="K47" s="45">
        <v>46</v>
      </c>
      <c r="L47" s="45">
        <v>100</v>
      </c>
    </row>
    <row r="48" spans="11:12" x14ac:dyDescent="0.25">
      <c r="K48" s="45">
        <v>47</v>
      </c>
      <c r="L48" s="45">
        <v>100</v>
      </c>
    </row>
    <row r="49" spans="11:12" x14ac:dyDescent="0.25">
      <c r="K49" s="45">
        <v>48</v>
      </c>
      <c r="L49" s="45">
        <v>100</v>
      </c>
    </row>
    <row r="50" spans="11:12" x14ac:dyDescent="0.25">
      <c r="K50" s="45">
        <v>49</v>
      </c>
      <c r="L50" s="45">
        <v>100</v>
      </c>
    </row>
    <row r="51" spans="11:12" x14ac:dyDescent="0.25">
      <c r="K51" s="45">
        <v>50</v>
      </c>
      <c r="L51" s="45">
        <v>100</v>
      </c>
    </row>
    <row r="52" spans="11:12" x14ac:dyDescent="0.25">
      <c r="K52" s="45">
        <v>51</v>
      </c>
      <c r="L52" s="45">
        <v>100</v>
      </c>
    </row>
    <row r="53" spans="11:12" x14ac:dyDescent="0.25">
      <c r="K53" s="45">
        <v>52</v>
      </c>
      <c r="L53" s="45">
        <v>100</v>
      </c>
    </row>
    <row r="54" spans="11:12" x14ac:dyDescent="0.25">
      <c r="K54" s="45">
        <v>53</v>
      </c>
      <c r="L54" s="45">
        <v>100</v>
      </c>
    </row>
    <row r="55" spans="11:12" x14ac:dyDescent="0.25">
      <c r="K55" s="45">
        <v>54</v>
      </c>
      <c r="L55" s="45">
        <v>100</v>
      </c>
    </row>
    <row r="56" spans="11:12" x14ac:dyDescent="0.25">
      <c r="K56" s="45">
        <v>55</v>
      </c>
      <c r="L56" s="45">
        <v>100</v>
      </c>
    </row>
    <row r="57" spans="11:12" x14ac:dyDescent="0.25">
      <c r="K57" s="45">
        <v>56</v>
      </c>
      <c r="L57" s="45">
        <v>100</v>
      </c>
    </row>
    <row r="58" spans="11:12" x14ac:dyDescent="0.25">
      <c r="K58" s="45">
        <v>57</v>
      </c>
      <c r="L58" s="45">
        <v>100</v>
      </c>
    </row>
    <row r="59" spans="11:12" x14ac:dyDescent="0.25">
      <c r="K59" s="45">
        <v>58</v>
      </c>
      <c r="L59" s="45">
        <v>100</v>
      </c>
    </row>
    <row r="60" spans="11:12" x14ac:dyDescent="0.25">
      <c r="K60" s="45">
        <v>59</v>
      </c>
      <c r="L60" s="45">
        <v>100</v>
      </c>
    </row>
    <row r="61" spans="11:12" x14ac:dyDescent="0.25">
      <c r="K61" s="45">
        <v>60</v>
      </c>
      <c r="L61" s="45">
        <v>200</v>
      </c>
    </row>
    <row r="62" spans="11:12" x14ac:dyDescent="0.25">
      <c r="K62" s="45">
        <v>61</v>
      </c>
      <c r="L62" s="45">
        <v>200</v>
      </c>
    </row>
    <row r="63" spans="11:12" x14ac:dyDescent="0.25">
      <c r="K63" s="45">
        <v>62</v>
      </c>
      <c r="L63" s="45">
        <v>200</v>
      </c>
    </row>
    <row r="64" spans="11:12" x14ac:dyDescent="0.25">
      <c r="K64" s="45">
        <v>63</v>
      </c>
      <c r="L64" s="45">
        <v>200</v>
      </c>
    </row>
    <row r="65" spans="11:12" x14ac:dyDescent="0.25">
      <c r="K65" s="45">
        <v>64</v>
      </c>
      <c r="L65" s="45">
        <v>200</v>
      </c>
    </row>
    <row r="66" spans="11:12" x14ac:dyDescent="0.25">
      <c r="K66" s="45">
        <v>65</v>
      </c>
      <c r="L66" s="45">
        <v>200</v>
      </c>
    </row>
    <row r="67" spans="11:12" x14ac:dyDescent="0.25">
      <c r="K67" s="45">
        <v>66</v>
      </c>
      <c r="L67" s="45">
        <v>200</v>
      </c>
    </row>
    <row r="68" spans="11:12" x14ac:dyDescent="0.25">
      <c r="K68" s="45">
        <v>67</v>
      </c>
      <c r="L68" s="45">
        <v>200</v>
      </c>
    </row>
    <row r="69" spans="11:12" x14ac:dyDescent="0.25">
      <c r="K69" s="45">
        <v>68</v>
      </c>
      <c r="L69" s="45">
        <v>200</v>
      </c>
    </row>
    <row r="70" spans="11:12" x14ac:dyDescent="0.25">
      <c r="K70" s="45">
        <v>69</v>
      </c>
      <c r="L70" s="45">
        <v>200</v>
      </c>
    </row>
    <row r="71" spans="11:12" x14ac:dyDescent="0.25">
      <c r="K71" s="45">
        <v>70</v>
      </c>
      <c r="L71" s="45">
        <v>300</v>
      </c>
    </row>
    <row r="72" spans="11:12" x14ac:dyDescent="0.25">
      <c r="K72" s="45">
        <v>71</v>
      </c>
      <c r="L72" s="45">
        <v>300</v>
      </c>
    </row>
    <row r="73" spans="11:12" x14ac:dyDescent="0.25">
      <c r="K73" s="45">
        <v>72</v>
      </c>
      <c r="L73" s="45">
        <v>300</v>
      </c>
    </row>
    <row r="74" spans="11:12" x14ac:dyDescent="0.25">
      <c r="K74" s="45">
        <v>73</v>
      </c>
      <c r="L74" s="45">
        <v>300</v>
      </c>
    </row>
    <row r="75" spans="11:12" x14ac:dyDescent="0.25">
      <c r="K75" s="45">
        <v>74</v>
      </c>
      <c r="L75" s="45">
        <v>300</v>
      </c>
    </row>
    <row r="76" spans="11:12" x14ac:dyDescent="0.25">
      <c r="K76" s="45">
        <v>75</v>
      </c>
      <c r="L76" s="45">
        <v>300</v>
      </c>
    </row>
    <row r="77" spans="11:12" x14ac:dyDescent="0.25">
      <c r="K77" s="45">
        <v>76</v>
      </c>
      <c r="L77" s="45">
        <v>300</v>
      </c>
    </row>
    <row r="78" spans="11:12" x14ac:dyDescent="0.25">
      <c r="K78" s="45">
        <v>77</v>
      </c>
      <c r="L78" s="45">
        <v>300</v>
      </c>
    </row>
    <row r="79" spans="11:12" x14ac:dyDescent="0.25">
      <c r="K79" s="45">
        <v>78</v>
      </c>
      <c r="L79" s="45">
        <v>300</v>
      </c>
    </row>
    <row r="80" spans="11:12" x14ac:dyDescent="0.25">
      <c r="K80" s="45">
        <v>79</v>
      </c>
      <c r="L80" s="45">
        <v>300</v>
      </c>
    </row>
    <row r="81" spans="11:12" x14ac:dyDescent="0.25">
      <c r="K81" s="45">
        <v>80</v>
      </c>
      <c r="L81" s="45">
        <v>400</v>
      </c>
    </row>
    <row r="82" spans="11:12" x14ac:dyDescent="0.25">
      <c r="K82" s="45">
        <v>81</v>
      </c>
      <c r="L82" s="45">
        <v>400</v>
      </c>
    </row>
    <row r="83" spans="11:12" x14ac:dyDescent="0.25">
      <c r="K83" s="45">
        <v>82</v>
      </c>
      <c r="L83" s="45">
        <v>400</v>
      </c>
    </row>
    <row r="84" spans="11:12" x14ac:dyDescent="0.25">
      <c r="K84" s="45">
        <v>83</v>
      </c>
      <c r="L84" s="45">
        <v>400</v>
      </c>
    </row>
    <row r="85" spans="11:12" x14ac:dyDescent="0.25">
      <c r="K85" s="45">
        <v>84</v>
      </c>
      <c r="L85" s="45">
        <v>400</v>
      </c>
    </row>
    <row r="86" spans="11:12" x14ac:dyDescent="0.25">
      <c r="K86" s="45">
        <v>85</v>
      </c>
      <c r="L86" s="45">
        <v>400</v>
      </c>
    </row>
    <row r="87" spans="11:12" x14ac:dyDescent="0.25">
      <c r="K87" s="45">
        <v>86</v>
      </c>
      <c r="L87" s="45">
        <v>400</v>
      </c>
    </row>
    <row r="88" spans="11:12" x14ac:dyDescent="0.25">
      <c r="K88" s="45">
        <v>87</v>
      </c>
      <c r="L88" s="45">
        <v>400</v>
      </c>
    </row>
    <row r="89" spans="11:12" x14ac:dyDescent="0.25">
      <c r="K89" s="45">
        <v>88</v>
      </c>
      <c r="L89" s="45">
        <v>400</v>
      </c>
    </row>
    <row r="90" spans="11:12" x14ac:dyDescent="0.25">
      <c r="K90" s="45">
        <v>89</v>
      </c>
      <c r="L90" s="45">
        <v>400</v>
      </c>
    </row>
    <row r="91" spans="11:12" x14ac:dyDescent="0.25">
      <c r="K91" s="45">
        <v>90</v>
      </c>
      <c r="L91" s="45">
        <v>500</v>
      </c>
    </row>
    <row r="92" spans="11:12" x14ac:dyDescent="0.25">
      <c r="K92" s="45">
        <v>91</v>
      </c>
      <c r="L92" s="45">
        <v>500</v>
      </c>
    </row>
    <row r="93" spans="11:12" x14ac:dyDescent="0.25">
      <c r="K93" s="45">
        <v>92</v>
      </c>
      <c r="L93" s="45">
        <v>500</v>
      </c>
    </row>
    <row r="94" spans="11:12" x14ac:dyDescent="0.25">
      <c r="K94" s="45">
        <v>93</v>
      </c>
      <c r="L94" s="45">
        <v>500</v>
      </c>
    </row>
    <row r="95" spans="11:12" x14ac:dyDescent="0.25">
      <c r="K95" s="45">
        <v>94</v>
      </c>
      <c r="L95" s="45">
        <v>500</v>
      </c>
    </row>
    <row r="96" spans="11:12" x14ac:dyDescent="0.25">
      <c r="K96" s="45">
        <v>95</v>
      </c>
      <c r="L96" s="45">
        <v>500</v>
      </c>
    </row>
    <row r="97" spans="11:12" x14ac:dyDescent="0.25">
      <c r="K97" s="45">
        <v>96</v>
      </c>
      <c r="L97" s="45">
        <v>500</v>
      </c>
    </row>
    <row r="98" spans="11:12" x14ac:dyDescent="0.25">
      <c r="K98" s="45">
        <v>97</v>
      </c>
      <c r="L98" s="45">
        <v>500</v>
      </c>
    </row>
    <row r="99" spans="11:12" x14ac:dyDescent="0.25">
      <c r="K99" s="45">
        <v>98</v>
      </c>
      <c r="L99" s="45">
        <v>500</v>
      </c>
    </row>
    <row r="100" spans="11:12" x14ac:dyDescent="0.25">
      <c r="K100" s="45">
        <v>99</v>
      </c>
      <c r="L100" s="45">
        <v>500</v>
      </c>
    </row>
    <row r="101" spans="11:12" x14ac:dyDescent="0.25">
      <c r="K101" s="45">
        <v>100</v>
      </c>
      <c r="L101" s="45">
        <v>600</v>
      </c>
    </row>
  </sheetData>
  <sortState ref="A2:B5">
    <sortCondition ref="A2"/>
  </sortState>
  <mergeCells count="2">
    <mergeCell ref="H1:I1"/>
    <mergeCell ref="K1:L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CGOutput xmlns:meta="urn:us:gov:cia:enterprise:schema:XMLDefinitionMetadata:1.1" xmlns:xsi="http://www.w3.org/2001/XMLSchema-instance" xmlns:ism="urn:us:gov:ic:ism" xmlns="urn:us:gov:cia:cmpo:acg:schema:ACGOutput:2.3">
  <ResultList>
    <Result>
      <class:Classification xmlns:class="urn:us:gov:cia:enterprise:schema:Classification:2.3" dateClassified="2016-10-17" portionMarking="false" caveat="false" tool="WS" toolVersion="201610">
        <class:ClassificationMarking type="USClassificationMarking" value="UNCLASSIFIED"/>
        <class:ClassifiedBy>1094486-0</class:ClassifiedBy>
        <class:ClassificationHeader>
          <class:ClassificationBanner>UNCLASSIFIED</class:ClassificationBanner>
          <class:SCICaveat/>
          <class:DescriptiveMarkings/>
        </class:ClassificationHeader>
        <class:ClassificationFooter>
          <class:DescriptiveMarkings/>
          <class:ClassificationBanner>UNCLASSIFIED</class:ClassificationBanner>
        </class:ClassificationFooter>
      </class:Classification>
      <ICISMTranslation xmlns:ism="urn:us:gov:ic:ism" ism:classification="U" ism:createDate="2016-10-17" ism:DESVersion="201412" ism:ISMCATCESVersion="201505" ism:compliesWith="USGov USIC" ism:exemptFrom="IC_710_MANDATORY_FDR" ism:ownerProducer="USA">
</ICISMTranslation>
      <MessageList>
        <Message messageId="1001" severity="info">
          <BaseMessage>Classification is valid</BaseMessage>
          <MessageText>Classification is valid</MessageText>
        </Message>
      </MessageList>
    </Result>
  </ResultList>
</ACGOutput>
</file>

<file path=customXml/item2.xml><?xml version="1.0" encoding="utf-8"?>
<class:Classification xmlns:class="urn:us:gov:cia:enterprise:schema:Classification:2.3" dateClassified="2016-10-17" portionMarking="false" caveat="false" tool="AACG" toolVersion="201610">
  <class:ClassificationMarking type="USClassificationMarking" value="UNCLASSIFIED"/>
  <class:ClassifiedBy>1094486-0</class:ClassifiedBy>
  <class:ClassificationHeader>
    <class:ClassificationBanner>UNCLASSIFIED</class:ClassificationBanner>
    <class:SCICaveat/>
    <class:DescriptiveMarkings/>
  </class:ClassificationHeader>
  <class:ClassificationFooter>
    <class:DescriptiveMarkings/>
    <class:ClassificationBanner>UNCLASSIFIED</class:ClassificationBanner>
  </class:ClassificationFooter>
</class:Classification>
</file>

<file path=customXml/itemProps1.xml><?xml version="1.0" encoding="utf-8"?>
<ds:datastoreItem xmlns:ds="http://schemas.openxmlformats.org/officeDocument/2006/customXml" ds:itemID="{AF6DF7BB-5CE1-40EC-B0F1-9F6AC5531879}">
  <ds:schemaRefs>
    <ds:schemaRef ds:uri="urn:us:gov:cia:enterprise:schema:XMLDefinitionMetadata:1.1"/>
    <ds:schemaRef ds:uri="urn:us:gov:ic:ism"/>
    <ds:schemaRef ds:uri="urn:us:gov:cia:cmpo:acg:schema:ACGOutput:2.3"/>
    <ds:schemaRef ds:uri="urn:us:gov:cia:enterprise:schema:Classification:2.3"/>
  </ds:schemaRefs>
</ds:datastoreItem>
</file>

<file path=customXml/itemProps2.xml><?xml version="1.0" encoding="utf-8"?>
<ds:datastoreItem xmlns:ds="http://schemas.openxmlformats.org/officeDocument/2006/customXml" ds:itemID="{28A3AF66-AAC8-43E9-9FBD-DA9A1B84EA92}">
  <ds:schemaRefs>
    <ds:schemaRef ds:uri="urn:us:gov:cia:enterprise:schema:Classification:2.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Report</vt:lpstr>
      <vt:lpstr>Sol 001</vt:lpstr>
      <vt:lpstr>Alpha Centauri 002</vt:lpstr>
      <vt:lpstr>Sigma Draconis 003</vt:lpstr>
      <vt:lpstr>Data</vt:lpstr>
      <vt:lpstr>EconType</vt:lpstr>
      <vt:lpstr>EconVar</vt:lpstr>
      <vt:lpstr>Prewarp</vt:lpstr>
      <vt:lpstr>RPBonus</vt:lpstr>
      <vt:lpstr>RPTable</vt:lpstr>
      <vt:lpstr>WorldStatus</vt:lpstr>
      <vt:lpstr>WorldType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2016-10-19T14:45:48Z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ACG_OFFICE_DLL">
    <vt:bool>true</vt:bool>
  </property>
  <property fmtid="{D5CDD505-2E9C-101B-9397-08002B2CF9AE}" pid="3" name="AACG_Created">
    <vt:bool>true</vt:bool>
  </property>
  <property fmtid="{D5CDD505-2E9C-101B-9397-08002B2CF9AE}" pid="4" name="AACG_DescMarkings">
    <vt:lpwstr/>
  </property>
  <property fmtid="{D5CDD505-2E9C-101B-9397-08002B2CF9AE}" pid="5" name="AACG_AddMark">
    <vt:lpwstr/>
  </property>
  <property fmtid="{D5CDD505-2E9C-101B-9397-08002B2CF9AE}" pid="6" name="AACG_Header">
    <vt:lpwstr>UNCLASSIFIED</vt:lpwstr>
  </property>
  <property fmtid="{D5CDD505-2E9C-101B-9397-08002B2CF9AE}" pid="7" name="AACG_Footer">
    <vt:lpwstr>_x000d_UNCLASSIFIED</vt:lpwstr>
  </property>
  <property fmtid="{D5CDD505-2E9C-101B-9397-08002B2CF9AE}" pid="8" name="AACG_ClassBlock">
    <vt:lpwstr/>
  </property>
  <property fmtid="{D5CDD505-2E9C-101B-9397-08002B2CF9AE}" pid="9" name="AACG_ClassType">
    <vt:lpwstr>USClassificationMarking</vt:lpwstr>
  </property>
  <property fmtid="{D5CDD505-2E9C-101B-9397-08002B2CF9AE}" pid="10" name="AACG_DeclOnList">
    <vt:lpwstr/>
  </property>
  <property fmtid="{D5CDD505-2E9C-101B-9397-08002B2CF9AE}" pid="11" name="AACG_USAF_Derivatives">
    <vt:lpwstr/>
  </property>
  <property fmtid="{D5CDD505-2E9C-101B-9397-08002B2CF9AE}" pid="12" name="AACG_SCI_Other">
    <vt:lpwstr/>
  </property>
  <property fmtid="{D5CDD505-2E9C-101B-9397-08002B2CF9AE}" pid="13" name="AACG_Dissem_Other">
    <vt:lpwstr/>
  </property>
  <property fmtid="{D5CDD505-2E9C-101B-9397-08002B2CF9AE}" pid="14" name="AACG_NonInt_Other">
    <vt:lpwstr/>
  </property>
  <property fmtid="{D5CDD505-2E9C-101B-9397-08002B2CF9AE}" pid="15" name="PortionWaiver">
    <vt:lpwstr/>
  </property>
  <property fmtid="{D5CDD505-2E9C-101B-9397-08002B2CF9AE}" pid="16" name="AACG_OrconOriginator">
    <vt:lpwstr/>
  </property>
  <property fmtid="{D5CDD505-2E9C-101B-9397-08002B2CF9AE}" pid="17" name="AACG_OrconRecipients">
    <vt:lpwstr/>
  </property>
  <property fmtid="{D5CDD505-2E9C-101B-9397-08002B2CF9AE}" pid="18" name="AACG_CustomClassXMLPart">
    <vt:lpwstr>{28A3AF66-AAC8-43E9-9FBD-DA9A1B84EA92}</vt:lpwstr>
  </property>
  <property fmtid="{D5CDD505-2E9C-101B-9397-08002B2CF9AE}" pid="19" name="AACG_CustomIsmTranslationPart">
    <vt:lpwstr>{AF6DF7BB-5CE1-40EC-B0F1-9F6AC5531879}</vt:lpwstr>
  </property>
</Properties>
</file>