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166925"/>
  <mc:AlternateContent xmlns:mc="http://schemas.openxmlformats.org/markup-compatibility/2006">
    <mc:Choice Requires="x15">
      <x15ac:absPath xmlns:x15ac="http://schemas.microsoft.com/office/spreadsheetml/2010/11/ac" url="F:\Dan's Documents (Warroom)\My RPGs &amp; Games\Star Trek sources\Fan Maps\"/>
    </mc:Choice>
  </mc:AlternateContent>
  <xr:revisionPtr revIDLastSave="0" documentId="13_ncr:1_{1CE36253-56E8-492B-B04D-3C8AE9DF76C0}" xr6:coauthVersionLast="47" xr6:coauthVersionMax="47" xr10:uidLastSave="{00000000-0000-0000-0000-000000000000}"/>
  <bookViews>
    <workbookView xWindow="38280" yWindow="0" windowWidth="38640" windowHeight="21120" activeTab="1" xr2:uid="{72D7B082-AFB3-46F5-910A-39EB923977C0}"/>
  </bookViews>
  <sheets>
    <sheet name="Speeds" sheetId="1" r:id="rId1"/>
    <sheet name="Distance" sheetId="2" r:id="rId2"/>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H16" i="2" l="1"/>
  <c r="F16" i="2"/>
  <c r="D16" i="2"/>
  <c r="G6" i="1"/>
  <c r="H15" i="2"/>
  <c r="F15" i="2"/>
  <c r="D15" i="2"/>
  <c r="H14" i="2"/>
  <c r="F14" i="2"/>
  <c r="D14" i="2"/>
  <c r="G5" i="1"/>
  <c r="G4"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DB</author>
  </authors>
  <commentList>
    <comment ref="D6" authorId="0" shapeId="0" xr:uid="{6C9C8F3F-8325-4B93-BC50-164E0A7E27F6}">
      <text>
        <r>
          <rPr>
            <sz val="9"/>
            <color indexed="81"/>
            <rFont val="Tahoma"/>
            <family val="2"/>
          </rPr>
          <t xml:space="preserve">The Cochrane value applies to all three warp value formulas. The remaining 4 (a, n, f1, &amp; f2) apply only to the TNG formula for factors above 9.
</t>
        </r>
      </text>
    </comment>
    <comment ref="D7" authorId="0" shapeId="0" xr:uid="{CCAFD6EB-46C7-465B-8625-553806B7FC53}">
      <text>
        <r>
          <rPr>
            <sz val="9"/>
            <color indexed="81"/>
            <rFont val="Tahoma"/>
            <family val="2"/>
          </rPr>
          <t xml:space="preserve">originally 1
</t>
        </r>
      </text>
    </comment>
    <comment ref="D8" authorId="0" shapeId="0" xr:uid="{E9F00DF4-20AF-4DC3-83DB-B574A9BB1563}">
      <text>
        <r>
          <rPr>
            <sz val="9"/>
            <color indexed="81"/>
            <rFont val="Tahoma"/>
            <family val="2"/>
          </rPr>
          <t xml:space="preserve">originally 0.0026432
</t>
        </r>
      </text>
    </comment>
    <comment ref="D9" authorId="0" shapeId="0" xr:uid="{A744480F-B033-424F-BEFF-4FAA71FD9352}">
      <text>
        <r>
          <rPr>
            <sz val="9"/>
            <color indexed="81"/>
            <rFont val="Tahoma"/>
            <family val="2"/>
          </rPr>
          <t xml:space="preserve">originally 2.879267
</t>
        </r>
      </text>
    </comment>
    <comment ref="D10" authorId="0" shapeId="0" xr:uid="{BE00B41C-0B51-43C4-8809-C9C399B39066}">
      <text>
        <r>
          <rPr>
            <sz val="9"/>
            <color indexed="81"/>
            <rFont val="Tahoma"/>
            <family val="2"/>
          </rPr>
          <t xml:space="preserve">originally 0.0627412
</t>
        </r>
      </text>
    </comment>
    <comment ref="D11" authorId="0" shapeId="0" xr:uid="{8CAEC805-7F66-418D-A27E-1898AF78B2EE}">
      <text>
        <r>
          <rPr>
            <sz val="9"/>
            <color indexed="81"/>
            <rFont val="Tahoma"/>
            <family val="2"/>
          </rPr>
          <t xml:space="preserve">originally 0.325746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DB</author>
  </authors>
  <commentList>
    <comment ref="D6" authorId="0" shapeId="0" xr:uid="{7C8CD5A5-DD30-41B6-8EC0-2D699C95C114}">
      <text>
        <r>
          <rPr>
            <sz val="9"/>
            <color indexed="81"/>
            <rFont val="Tahoma"/>
            <family val="2"/>
          </rPr>
          <t xml:space="preserve">The Cochrane value applies to all three warp value formulas. The remaining 4 (a, n, f1, &amp; f2) apply only to the TNG formula for factors above 9.
</t>
        </r>
      </text>
    </comment>
    <comment ref="D7" authorId="0" shapeId="0" xr:uid="{A006FC83-2E11-4A61-A3A2-5234B0D6288C}">
      <text>
        <r>
          <rPr>
            <sz val="9"/>
            <color indexed="81"/>
            <rFont val="Tahoma"/>
            <family val="2"/>
          </rPr>
          <t xml:space="preserve">originally 1
</t>
        </r>
      </text>
    </comment>
    <comment ref="D8" authorId="0" shapeId="0" xr:uid="{B511CE4F-692F-4947-BFA1-633F207A6DF0}">
      <text>
        <r>
          <rPr>
            <sz val="9"/>
            <color indexed="81"/>
            <rFont val="Tahoma"/>
            <family val="2"/>
          </rPr>
          <t xml:space="preserve">originally 0.0026432
</t>
        </r>
      </text>
    </comment>
    <comment ref="D9" authorId="0" shapeId="0" xr:uid="{3DAABDCD-C94D-4141-97C6-1C2E6CA843CB}">
      <text>
        <r>
          <rPr>
            <sz val="9"/>
            <color indexed="81"/>
            <rFont val="Tahoma"/>
            <family val="2"/>
          </rPr>
          <t xml:space="preserve">originally 2.879267
</t>
        </r>
      </text>
    </comment>
    <comment ref="D10" authorId="0" shapeId="0" xr:uid="{01E40F5A-E46D-44EB-BC60-796943C4C206}">
      <text>
        <r>
          <rPr>
            <sz val="9"/>
            <color indexed="81"/>
            <rFont val="Tahoma"/>
            <family val="2"/>
          </rPr>
          <t xml:space="preserve">originally 0.0627412
</t>
        </r>
      </text>
    </comment>
    <comment ref="D11" authorId="0" shapeId="0" xr:uid="{30492144-C01F-401D-9EA6-4B957251761B}">
      <text>
        <r>
          <rPr>
            <sz val="9"/>
            <color indexed="81"/>
            <rFont val="Tahoma"/>
            <family val="2"/>
          </rPr>
          <t xml:space="preserve">originally 0.325746
</t>
        </r>
      </text>
    </comment>
  </commentList>
</comments>
</file>

<file path=xl/sharedStrings.xml><?xml version="1.0" encoding="utf-8"?>
<sst xmlns="http://schemas.openxmlformats.org/spreadsheetml/2006/main" count="38" uniqueCount="28">
  <si>
    <t>c</t>
  </si>
  <si>
    <t>Warp Factor</t>
  </si>
  <si>
    <t>subspace field density (a)</t>
  </si>
  <si>
    <t>electromagnetic flux (n)</t>
  </si>
  <si>
    <t>Cochrane value (c)</t>
  </si>
  <si>
    <t>by Revanche</t>
  </si>
  <si>
    <t>Cochrane refraction index (f1)</t>
  </si>
  <si>
    <t>Cochrane reflection index (f2)</t>
  </si>
  <si>
    <r>
      <t xml:space="preserve">Warp 9+ (TNG) x </t>
    </r>
    <r>
      <rPr>
        <b/>
        <i/>
        <sz val="11"/>
        <color theme="1"/>
        <rFont val="Calibri"/>
        <family val="2"/>
        <scheme val="minor"/>
      </rPr>
      <t>c</t>
    </r>
  </si>
  <si>
    <r>
      <t xml:space="preserve">Warp (TNG) x </t>
    </r>
    <r>
      <rPr>
        <b/>
        <i/>
        <sz val="11"/>
        <color theme="1"/>
        <rFont val="Calibri"/>
        <family val="2"/>
        <scheme val="minor"/>
      </rPr>
      <t>c</t>
    </r>
  </si>
  <si>
    <r>
      <t xml:space="preserve">Warp (OCU) x </t>
    </r>
    <r>
      <rPr>
        <b/>
        <i/>
        <sz val="11"/>
        <color theme="1"/>
        <rFont val="Calibri"/>
        <family val="2"/>
        <scheme val="minor"/>
      </rPr>
      <t>c</t>
    </r>
  </si>
  <si>
    <t>Parameter that quantifies the efficiency and stability of warp field dynamics in starship propulsion systems. Named after Zefram Cochrane, the inventor of warp drive, this value is essential for calculating optimal warp speeds and ensuring safe navigation through subspace.</t>
  </si>
  <si>
    <t>Subspace field density (a)</t>
  </si>
  <si>
    <t>Electromagnetic flux (n)</t>
  </si>
  <si>
    <t>The concentration of subspace particles or energy within a specific domain of subspace. This density affects the propagation of signals and the effectiveness of warp drives, as variations in subspace field density can lead to distortions in communication and travel through subspace channels.</t>
  </si>
  <si>
    <r>
      <t>T</t>
    </r>
    <r>
      <rPr>
        <sz val="11"/>
        <color theme="1"/>
        <rFont val="Calibri"/>
        <family val="2"/>
        <scheme val="minor"/>
      </rPr>
      <t>he flow of electromagnetic energy through a given area, often measured in webers. This is applied to various technologies, such as sensors and shields, where fluctuations in electromagnetic flux can indicate changes in environmental conditions or potential threats.</t>
    </r>
  </si>
  <si>
    <t>The Cochrane refraction index is a metric used to describe how light and other electromagnetic waves bend when passing through different subspace fields or warp bubbles. This index is crucial for navigational calculations, ensuring that starships can adjust their course effectively while traveling at warp speeds.</t>
  </si>
  <si>
    <t>Quantifies the degree to which subspace
 fields reflect incoming energy or signals. A high reflection index indicates that a significant portion of the incoming energy is reflected rather than transmitted, which can impact sensor readings and communication effectiveness during space travel.</t>
  </si>
  <si>
    <t>OCU</t>
  </si>
  <si>
    <t>TNG &lt;W9</t>
  </si>
  <si>
    <t>TNG &gt;W9</t>
  </si>
  <si>
    <t>Days</t>
  </si>
  <si>
    <t>Months</t>
  </si>
  <si>
    <t>Years</t>
  </si>
  <si>
    <t>Distance</t>
  </si>
  <si>
    <t>lightyears</t>
  </si>
  <si>
    <t>or</t>
  </si>
  <si>
    <t xml:space="preserve">or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</si>
</sst>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00"/>
    <numFmt numFmtId="165" formatCode="0.0000000"/>
    <numFmt numFmtId="170" formatCode="0.000"/>
  </numFmts>
  <fonts count="4" x14ac:knownFonts="1">
    <font>
      <sz val="11"/>
      <color theme="1"/>
      <name val="Calibri"/>
      <family val="2"/>
      <scheme val="minor"/>
    </font>
    <font>
      <b/>
      <sz val="11"/>
      <color theme="1"/>
      <name val="Calibri"/>
      <family val="2"/>
      <scheme val="minor"/>
    </font>
    <font>
      <b/>
      <i/>
      <sz val="11"/>
      <color theme="1"/>
      <name val="Calibri"/>
      <family val="2"/>
      <scheme val="minor"/>
    </font>
    <font>
      <sz val="9"/>
      <color indexed="81"/>
      <name val="Tahoma"/>
      <family val="2"/>
    </font>
  </fonts>
  <fills count="6">
    <fill>
      <patternFill patternType="none"/>
    </fill>
    <fill>
      <patternFill patternType="gray125"/>
    </fill>
    <fill>
      <patternFill patternType="solid">
        <fgColor rgb="FFA3DBFF"/>
        <bgColor indexed="64"/>
      </patternFill>
    </fill>
    <fill>
      <patternFill patternType="solid">
        <fgColor rgb="FFD4D4D4"/>
        <bgColor indexed="64"/>
      </patternFill>
    </fill>
    <fill>
      <patternFill patternType="solid">
        <fgColor rgb="FFFBFBF1"/>
        <bgColor indexed="64"/>
      </patternFill>
    </fill>
    <fill>
      <patternFill patternType="solid">
        <fgColor theme="0" tint="-0.249977111117893"/>
        <bgColor indexed="64"/>
      </patternFill>
    </fill>
  </fills>
  <borders count="1">
    <border>
      <left/>
      <right/>
      <top/>
      <bottom/>
      <diagonal/>
    </border>
  </borders>
  <cellStyleXfs count="1">
    <xf numFmtId="0" fontId="0" fillId="0" borderId="0"/>
  </cellStyleXfs>
  <cellXfs count="25">
    <xf numFmtId="0" fontId="0" fillId="0" borderId="0" xfId="0"/>
    <xf numFmtId="164" fontId="0" fillId="2" borderId="0" xfId="0" applyNumberFormat="1" applyFill="1" applyAlignment="1">
      <alignment horizontal="center"/>
    </xf>
    <xf numFmtId="1" fontId="0" fillId="3" borderId="0" xfId="0" applyNumberFormat="1" applyFill="1" applyAlignment="1">
      <alignment horizontal="center"/>
    </xf>
    <xf numFmtId="0" fontId="0" fillId="2" borderId="0" xfId="0" applyFill="1" applyAlignment="1">
      <alignment horizontal="center"/>
    </xf>
    <xf numFmtId="0" fontId="0" fillId="4" borderId="0" xfId="0" applyFill="1"/>
    <xf numFmtId="0" fontId="0" fillId="4" borderId="0" xfId="0" applyFill="1" applyAlignment="1">
      <alignment horizontal="center"/>
    </xf>
    <xf numFmtId="0" fontId="1" fillId="4" borderId="0" xfId="0" applyFont="1" applyFill="1" applyAlignment="1">
      <alignment horizontal="right"/>
    </xf>
    <xf numFmtId="0" fontId="0" fillId="4" borderId="0" xfId="0" applyFill="1" applyAlignment="1">
      <alignment horizontal="right"/>
    </xf>
    <xf numFmtId="0" fontId="1" fillId="4" borderId="0" xfId="0" applyFont="1" applyFill="1" applyAlignment="1">
      <alignment horizontal="center"/>
    </xf>
    <xf numFmtId="1" fontId="0" fillId="4" borderId="0" xfId="0" applyNumberFormat="1" applyFill="1" applyAlignment="1">
      <alignment horizontal="center"/>
    </xf>
    <xf numFmtId="165" fontId="0" fillId="4" borderId="0" xfId="0" applyNumberFormat="1" applyFill="1"/>
    <xf numFmtId="165" fontId="0" fillId="4" borderId="0" xfId="0" applyNumberFormat="1" applyFill="1" applyAlignment="1">
      <alignment horizontal="center"/>
    </xf>
    <xf numFmtId="2" fontId="0" fillId="3" borderId="0" xfId="0" applyNumberFormat="1" applyFill="1" applyAlignment="1">
      <alignment horizontal="center"/>
    </xf>
    <xf numFmtId="0" fontId="1" fillId="4" borderId="0" xfId="0" applyFont="1" applyFill="1" applyAlignment="1">
      <alignment horizontal="left" vertical="center"/>
    </xf>
    <xf numFmtId="0" fontId="1" fillId="4" borderId="0" xfId="0" applyFont="1" applyFill="1" applyAlignment="1">
      <alignment vertical="center"/>
    </xf>
    <xf numFmtId="0" fontId="0" fillId="4" borderId="0" xfId="0" applyFill="1" applyAlignment="1">
      <alignment vertical="center"/>
    </xf>
    <xf numFmtId="0" fontId="0" fillId="4" borderId="0" xfId="0" applyFill="1" applyAlignment="1">
      <alignment horizontal="left" vertical="top" wrapText="1"/>
    </xf>
    <xf numFmtId="0" fontId="0" fillId="4" borderId="0" xfId="0" applyFill="1" applyAlignment="1">
      <alignment horizontal="left" vertical="top"/>
    </xf>
    <xf numFmtId="0" fontId="1" fillId="4" borderId="0" xfId="0" applyFont="1" applyFill="1" applyAlignment="1">
      <alignment horizontal="left" vertical="top" wrapText="1"/>
    </xf>
    <xf numFmtId="0" fontId="1" fillId="4" borderId="0" xfId="0" applyFont="1" applyFill="1"/>
    <xf numFmtId="170" fontId="0" fillId="5" borderId="0" xfId="0" applyNumberFormat="1" applyFill="1" applyAlignment="1">
      <alignment horizontal="center"/>
    </xf>
    <xf numFmtId="0" fontId="1" fillId="4" borderId="0" xfId="0" applyFont="1" applyFill="1" applyAlignment="1">
      <alignment horizontal="left"/>
    </xf>
    <xf numFmtId="0" fontId="0" fillId="4" borderId="0" xfId="0" applyFont="1" applyFill="1"/>
    <xf numFmtId="0" fontId="2" fillId="4" borderId="0" xfId="0" applyFont="1" applyFill="1" applyAlignment="1">
      <alignment horizontal="center"/>
    </xf>
    <xf numFmtId="0" fontId="0" fillId="4" borderId="0" xfId="0" applyFont="1" applyFill="1" applyAlignment="1">
      <alignment horizontal="center"/>
    </xf>
  </cellXfs>
  <cellStyles count="1">
    <cellStyle name="Normal" xfId="0" builtinId="0"/>
  </cellStyles>
  <dxfs count="0"/>
  <tableStyles count="0" defaultTableStyle="TableStyleMedium2" defaultPivotStyle="PivotStyleLight16"/>
  <colors>
    <mruColors>
      <color rgb="FFFBFBF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D87E0C-882F-494D-829C-36E54E9960AD}">
  <dimension ref="A1:AJ27"/>
  <sheetViews>
    <sheetView workbookViewId="0">
      <selection activeCell="G11" sqref="G11"/>
    </sheetView>
  </sheetViews>
  <sheetFormatPr defaultRowHeight="15" x14ac:dyDescent="0.25"/>
  <cols>
    <col min="1" max="2" width="9.140625" style="4"/>
    <col min="3" max="3" width="20.42578125" style="7" customWidth="1"/>
    <col min="4" max="4" width="20.140625" style="9" customWidth="1"/>
    <col min="5" max="5" width="9.140625" style="4"/>
    <col min="6" max="6" width="15.28515625" style="4" customWidth="1"/>
    <col min="7" max="7" width="32.28515625" style="4" customWidth="1"/>
    <col min="8" max="8" width="19.42578125" style="10" customWidth="1"/>
    <col min="9" max="36" width="9.140625" style="4"/>
  </cols>
  <sheetData>
    <row r="1" spans="2:8" s="4" customFormat="1" x14ac:dyDescent="0.25">
      <c r="C1" s="7"/>
      <c r="D1" s="9"/>
      <c r="H1" s="10"/>
    </row>
    <row r="2" spans="2:8" s="4" customFormat="1" x14ac:dyDescent="0.25">
      <c r="C2" s="7"/>
      <c r="D2" s="9"/>
      <c r="H2" s="10"/>
    </row>
    <row r="3" spans="2:8" s="4" customFormat="1" x14ac:dyDescent="0.25">
      <c r="C3" s="7"/>
      <c r="D3" s="9"/>
      <c r="H3" s="10"/>
    </row>
    <row r="4" spans="2:8" x14ac:dyDescent="0.25">
      <c r="B4" s="5"/>
      <c r="C4" s="6" t="s">
        <v>1</v>
      </c>
      <c r="D4" s="1">
        <v>9</v>
      </c>
      <c r="F4" s="6" t="s">
        <v>10</v>
      </c>
      <c r="G4" s="12">
        <f>(D4^3)*D7</f>
        <v>729</v>
      </c>
    </row>
    <row r="5" spans="2:8" x14ac:dyDescent="0.25">
      <c r="B5" s="5"/>
      <c r="C5" s="6"/>
      <c r="F5" s="6" t="s">
        <v>9</v>
      </c>
      <c r="G5" s="12">
        <f>IF(D4&gt;9, "invalid", D4^3.3333*D7)</f>
        <v>1516.2700500772751</v>
      </c>
    </row>
    <row r="6" spans="2:8" x14ac:dyDescent="0.25">
      <c r="D6" s="23" t="s">
        <v>0</v>
      </c>
      <c r="F6" s="6" t="s">
        <v>8</v>
      </c>
      <c r="G6" s="2" t="str">
        <f>IF(D4&gt;=10, "infinite", IF(D4&lt;=9, "invalid", D4^(((10/3)+D8*(-LN(10-D4))^D9)+D10*((D4-9)^5)+D11*((D4-9)^11))*D7))</f>
        <v>invalid</v>
      </c>
    </row>
    <row r="7" spans="2:8" x14ac:dyDescent="0.25">
      <c r="C7" s="8" t="s">
        <v>4</v>
      </c>
      <c r="D7" s="1">
        <v>1</v>
      </c>
      <c r="F7" s="6"/>
      <c r="G7" s="9"/>
    </row>
    <row r="8" spans="2:8" x14ac:dyDescent="0.25">
      <c r="C8" s="6" t="s">
        <v>2</v>
      </c>
      <c r="D8" s="3">
        <v>2.6432000000000001E-3</v>
      </c>
      <c r="H8" s="11"/>
    </row>
    <row r="9" spans="2:8" x14ac:dyDescent="0.25">
      <c r="C9" s="6" t="s">
        <v>3</v>
      </c>
      <c r="D9" s="3">
        <v>2.879267</v>
      </c>
    </row>
    <row r="10" spans="2:8" x14ac:dyDescent="0.25">
      <c r="C10" s="6" t="s">
        <v>6</v>
      </c>
      <c r="D10" s="3">
        <v>6.2741199999999997E-2</v>
      </c>
    </row>
    <row r="11" spans="2:8" x14ac:dyDescent="0.25">
      <c r="C11" s="6" t="s">
        <v>7</v>
      </c>
      <c r="D11" s="3">
        <v>0.32574599999999998</v>
      </c>
      <c r="H11" s="4"/>
    </row>
    <row r="12" spans="2:8" x14ac:dyDescent="0.25">
      <c r="C12" s="6"/>
      <c r="D12" s="5"/>
      <c r="H12" s="4"/>
    </row>
    <row r="13" spans="2:8" x14ac:dyDescent="0.25">
      <c r="C13" s="6"/>
      <c r="D13" s="5"/>
      <c r="H13" s="4"/>
    </row>
    <row r="18" spans="1:7" x14ac:dyDescent="0.25">
      <c r="A18" s="4" t="s">
        <v>5</v>
      </c>
    </row>
    <row r="20" spans="1:7" x14ac:dyDescent="0.25">
      <c r="C20" s="13" t="s">
        <v>4</v>
      </c>
      <c r="F20" s="14" t="s">
        <v>12</v>
      </c>
    </row>
    <row r="21" spans="1:7" ht="111" customHeight="1" x14ac:dyDescent="0.25">
      <c r="C21" s="16" t="s">
        <v>11</v>
      </c>
      <c r="D21" s="16"/>
      <c r="E21" s="15"/>
      <c r="F21" s="16" t="s">
        <v>14</v>
      </c>
      <c r="G21" s="17"/>
    </row>
    <row r="23" spans="1:7" x14ac:dyDescent="0.25">
      <c r="C23" s="13" t="s">
        <v>13</v>
      </c>
      <c r="F23" s="13" t="s">
        <v>6</v>
      </c>
    </row>
    <row r="24" spans="1:7" ht="114.75" customHeight="1" x14ac:dyDescent="0.25">
      <c r="C24" s="18" t="s">
        <v>15</v>
      </c>
      <c r="D24" s="18"/>
      <c r="F24" s="16" t="s">
        <v>16</v>
      </c>
      <c r="G24" s="17"/>
    </row>
    <row r="26" spans="1:7" x14ac:dyDescent="0.25">
      <c r="C26" s="13" t="s">
        <v>7</v>
      </c>
    </row>
    <row r="27" spans="1:7" ht="108" customHeight="1" x14ac:dyDescent="0.25">
      <c r="C27" s="16" t="s">
        <v>17</v>
      </c>
      <c r="D27" s="17"/>
    </row>
  </sheetData>
  <mergeCells count="5">
    <mergeCell ref="C21:D21"/>
    <mergeCell ref="F21:G21"/>
    <mergeCell ref="C24:D24"/>
    <mergeCell ref="F24:G24"/>
    <mergeCell ref="C27:D27"/>
  </mergeCells>
  <pageMargins left="0.7" right="0.7" top="0.75" bottom="0.75" header="0.3" footer="0.3"/>
  <legacy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F79AC4-9811-4A77-8ABA-EAE76782262B}">
  <dimension ref="A1:AO57"/>
  <sheetViews>
    <sheetView tabSelected="1" workbookViewId="0">
      <selection activeCell="D4" sqref="D4"/>
    </sheetView>
  </sheetViews>
  <sheetFormatPr defaultRowHeight="15" x14ac:dyDescent="0.25"/>
  <cols>
    <col min="2" max="2" width="7.7109375" customWidth="1"/>
    <col min="3" max="3" width="18.42578125" customWidth="1"/>
    <col min="4" max="4" width="10.5703125" customWidth="1"/>
    <col min="38" max="40" width="9.140625" style="4"/>
  </cols>
  <sheetData>
    <row r="1" spans="1:41" x14ac:dyDescent="0.25">
      <c r="A1" s="4"/>
      <c r="B1" s="4"/>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row>
    <row r="2" spans="1:41" x14ac:dyDescent="0.25">
      <c r="A2" s="4"/>
      <c r="B2" s="4"/>
      <c r="C2" s="4"/>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row>
    <row r="3" spans="1:41" x14ac:dyDescent="0.25">
      <c r="A3" s="4"/>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row>
    <row r="4" spans="1:41" x14ac:dyDescent="0.25">
      <c r="A4" s="4"/>
      <c r="B4" s="4"/>
      <c r="C4" s="21" t="s">
        <v>1</v>
      </c>
      <c r="D4" s="1">
        <v>9.9749999999999996</v>
      </c>
      <c r="E4" s="4"/>
      <c r="F4" s="19" t="s">
        <v>24</v>
      </c>
      <c r="G4" s="3">
        <v>70000</v>
      </c>
      <c r="H4" s="4" t="s">
        <v>25</v>
      </c>
      <c r="I4" s="4"/>
      <c r="J4" s="4"/>
      <c r="K4" s="4"/>
      <c r="L4" s="4"/>
      <c r="M4" s="4"/>
      <c r="N4" s="4"/>
      <c r="O4" s="4"/>
      <c r="P4" s="4"/>
      <c r="Q4" s="4"/>
      <c r="R4" s="4"/>
      <c r="S4" s="4"/>
      <c r="T4" s="4"/>
      <c r="U4" s="4"/>
      <c r="V4" s="4"/>
      <c r="W4" s="4"/>
      <c r="X4" s="4"/>
      <c r="Y4" s="4"/>
      <c r="Z4" s="4"/>
      <c r="AA4" s="4"/>
      <c r="AB4" s="4"/>
      <c r="AC4" s="4"/>
      <c r="AD4" s="4"/>
      <c r="AE4" s="4"/>
      <c r="AF4" s="4"/>
      <c r="AG4" s="4"/>
      <c r="AH4" s="4"/>
      <c r="AI4" s="4"/>
      <c r="AJ4" s="4"/>
      <c r="AK4" s="4"/>
    </row>
    <row r="5" spans="1:41" x14ac:dyDescent="0.25">
      <c r="A5" s="4"/>
      <c r="B5" s="4"/>
      <c r="C5" s="21"/>
      <c r="D5" s="21"/>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row>
    <row r="6" spans="1:41" x14ac:dyDescent="0.25">
      <c r="A6" s="4"/>
      <c r="B6" s="4"/>
      <c r="C6" s="21"/>
      <c r="D6" s="23" t="s">
        <v>0</v>
      </c>
      <c r="E6" s="22"/>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row>
    <row r="7" spans="1:41" x14ac:dyDescent="0.25">
      <c r="A7" s="4"/>
      <c r="B7" s="4"/>
      <c r="C7" s="21" t="s">
        <v>4</v>
      </c>
      <c r="D7" s="1">
        <v>1</v>
      </c>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row>
    <row r="8" spans="1:41" x14ac:dyDescent="0.25">
      <c r="A8" s="4"/>
      <c r="B8" s="4"/>
      <c r="C8" s="6" t="s">
        <v>2</v>
      </c>
      <c r="D8" s="3">
        <v>2.6432000000000001E-3</v>
      </c>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row>
    <row r="9" spans="1:41" x14ac:dyDescent="0.25">
      <c r="A9" s="4"/>
      <c r="B9" s="4"/>
      <c r="C9" s="6" t="s">
        <v>3</v>
      </c>
      <c r="D9" s="3">
        <v>2.879267</v>
      </c>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row>
    <row r="10" spans="1:41" x14ac:dyDescent="0.25">
      <c r="A10" s="4"/>
      <c r="B10" s="4"/>
      <c r="C10" s="6" t="s">
        <v>6</v>
      </c>
      <c r="D10" s="3">
        <v>6.2741199999999997E-2</v>
      </c>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row>
    <row r="11" spans="1:41" x14ac:dyDescent="0.25">
      <c r="A11" s="4"/>
      <c r="B11" s="4"/>
      <c r="C11" s="6" t="s">
        <v>7</v>
      </c>
      <c r="D11" s="3">
        <v>0.32574599999999998</v>
      </c>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row>
    <row r="12" spans="1:41" x14ac:dyDescent="0.25">
      <c r="A12" s="4"/>
      <c r="B12" s="4"/>
      <c r="C12" s="6"/>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O12" s="4"/>
    </row>
    <row r="13" spans="1:41" x14ac:dyDescent="0.25">
      <c r="A13" s="4"/>
      <c r="B13" s="4"/>
      <c r="C13" s="4"/>
      <c r="D13" s="19" t="s">
        <v>21</v>
      </c>
      <c r="E13" s="24" t="s">
        <v>26</v>
      </c>
      <c r="F13" s="19" t="s">
        <v>22</v>
      </c>
      <c r="G13" s="24" t="s">
        <v>27</v>
      </c>
      <c r="H13" s="19" t="s">
        <v>23</v>
      </c>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O13" s="4"/>
    </row>
    <row r="14" spans="1:41" x14ac:dyDescent="0.25">
      <c r="A14" s="4"/>
      <c r="B14" s="4"/>
      <c r="C14" s="19" t="s">
        <v>18</v>
      </c>
      <c r="D14" s="20">
        <f>(9.461*10^12*G4)/(299792*(D4^3*D7)*86400)</f>
        <v>25760.992281581395</v>
      </c>
      <c r="E14" s="5"/>
      <c r="F14" s="20">
        <f>(9.461*10^12*G4)/(299792*(D4^3*D7)*86400)/30.438</f>
        <v>846.34313297790254</v>
      </c>
      <c r="G14" s="5"/>
      <c r="H14" s="20">
        <f>(9.461*10^12*G4)/(299792*(D4^3*D7)*86400)/365.242</f>
        <v>70.531297828785824</v>
      </c>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O14" s="4"/>
    </row>
    <row r="15" spans="1:41" x14ac:dyDescent="0.25">
      <c r="A15" s="4"/>
      <c r="B15" s="4"/>
      <c r="C15" s="19" t="s">
        <v>19</v>
      </c>
      <c r="D15" s="20" t="str">
        <f>IF(D4&gt;9,"invalid",(9.461*10^12*G4)/(299792*(D4^3.3333*D7)*86400))</f>
        <v>invalid</v>
      </c>
      <c r="E15" s="5"/>
      <c r="F15" s="20" t="str">
        <f>IF(D4&gt;9,"invalid",(9.461*10^12*G4)/(299792*(D4^3.3333*D7)*86400)/30.438)</f>
        <v>invalid</v>
      </c>
      <c r="G15" s="5"/>
      <c r="H15" s="20" t="str">
        <f>IF(D4&gt;9,"invalid",(9.461*10^12*G4)/(299792*(D4^3.3333*D7)*86400)/365.242)</f>
        <v>invalid</v>
      </c>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O15" s="4"/>
    </row>
    <row r="16" spans="1:41" x14ac:dyDescent="0.25">
      <c r="A16" s="4"/>
      <c r="B16" s="4"/>
      <c r="C16" s="19" t="s">
        <v>20</v>
      </c>
      <c r="D16" s="20">
        <f>IF(D4&gt;=10,"infinite",IF(D4&lt;=9,"invalid",(9.461*10^12*G4)/(299792*(D4^(((10/3)+D8*(-LN(10-D4))^D9)+D10*((D4-9)^5)+D11*((D4-9)^11))*D7)*86400)))</f>
        <v>4605.3342141414996</v>
      </c>
      <c r="E16" s="5"/>
      <c r="F16" s="20">
        <f>IF(D4&gt;=10,"infinite",IF(D4&lt;=9,"invalid",(9.461*10^12*G4)/(299792*(D4^(((10/3)+D8*(-LN(10-D4))^D9)+D10*((D4-9)^5)+D11*((D4-9)^11))*D7)*86400)/30.438))</f>
        <v>151.3021293824003</v>
      </c>
      <c r="G16" s="5"/>
      <c r="H16" s="20">
        <f>IF(D4&gt;=10,"infinite",IF(D4&lt;=9,"invalid",(9.461*10^12*G4)/(299792*(D4^(((10/3)+D8*(-LN(10-D4))^D9)+D10*((D4-9)^5)+D11*((D4-9)^11))*D7)*86400)/365.242))</f>
        <v>12.608994075548539</v>
      </c>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row>
    <row r="17" spans="1:37" x14ac:dyDescent="0.25">
      <c r="A17" s="4"/>
      <c r="B17" s="4"/>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row>
    <row r="18" spans="1:37" x14ac:dyDescent="0.25">
      <c r="A18" s="4"/>
      <c r="B18" s="4"/>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row>
    <row r="19" spans="1:37" x14ac:dyDescent="0.25">
      <c r="A19" s="4"/>
      <c r="B19" s="4"/>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row>
    <row r="20" spans="1:37" x14ac:dyDescent="0.25">
      <c r="A20" s="4"/>
      <c r="B20" s="4"/>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row>
    <row r="21" spans="1:37" x14ac:dyDescent="0.25">
      <c r="A21" s="4"/>
      <c r="B21" s="4"/>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row>
    <row r="22" spans="1:37" x14ac:dyDescent="0.25">
      <c r="A22" s="4"/>
      <c r="B22" s="4"/>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row>
    <row r="23" spans="1:37" x14ac:dyDescent="0.25">
      <c r="A23" s="4"/>
      <c r="B23" s="4"/>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row>
    <row r="24" spans="1:37" x14ac:dyDescent="0.25">
      <c r="A24" s="4"/>
      <c r="B24" s="4"/>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row>
    <row r="25" spans="1:37" x14ac:dyDescent="0.25">
      <c r="A25" s="4"/>
      <c r="B25" s="4"/>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row>
    <row r="26" spans="1:37" x14ac:dyDescent="0.25">
      <c r="A26" s="4"/>
      <c r="B26" s="4"/>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row>
    <row r="27" spans="1:37" x14ac:dyDescent="0.25">
      <c r="A27" s="4"/>
      <c r="B27" s="4"/>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row>
    <row r="28" spans="1:37" x14ac:dyDescent="0.25">
      <c r="A28" s="4"/>
      <c r="B28" s="4"/>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row>
    <row r="29" spans="1:37" x14ac:dyDescent="0.25">
      <c r="A29" s="4"/>
      <c r="B29" s="4"/>
      <c r="C29" s="4"/>
      <c r="D29" s="4"/>
      <c r="E29" s="4"/>
      <c r="F29" s="4"/>
      <c r="G29" s="4"/>
      <c r="H29" s="4"/>
      <c r="I29" s="4"/>
      <c r="J29" s="4"/>
      <c r="K29" s="4"/>
      <c r="L29" s="4"/>
      <c r="M29" s="4"/>
      <c r="N29" s="4"/>
      <c r="O29" s="4"/>
      <c r="P29" s="4"/>
      <c r="Q29" s="4"/>
      <c r="R29" s="4"/>
      <c r="S29" s="4"/>
      <c r="T29" s="4"/>
      <c r="U29" s="4"/>
      <c r="V29" s="4"/>
      <c r="W29" s="4"/>
      <c r="X29" s="4"/>
      <c r="Y29" s="4"/>
      <c r="Z29" s="4"/>
      <c r="AA29" s="4"/>
      <c r="AB29" s="4"/>
      <c r="AC29" s="4"/>
      <c r="AD29" s="4"/>
      <c r="AE29" s="4"/>
      <c r="AF29" s="4"/>
      <c r="AG29" s="4"/>
      <c r="AH29" s="4"/>
      <c r="AI29" s="4"/>
      <c r="AJ29" s="4"/>
      <c r="AK29" s="4"/>
    </row>
    <row r="30" spans="1:37" x14ac:dyDescent="0.25">
      <c r="A30" s="4"/>
      <c r="B30" s="4"/>
      <c r="C30" s="4"/>
      <c r="D30" s="4"/>
      <c r="E30" s="4"/>
      <c r="F30" s="4"/>
      <c r="G30" s="4"/>
      <c r="H30" s="4"/>
      <c r="I30" s="4"/>
      <c r="J30" s="4"/>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4"/>
    </row>
    <row r="31" spans="1:37" x14ac:dyDescent="0.25">
      <c r="A31" s="4"/>
      <c r="B31" s="4"/>
      <c r="C31" s="4"/>
      <c r="D31" s="4"/>
      <c r="E31" s="4"/>
      <c r="F31" s="4"/>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row>
    <row r="32" spans="1:37" x14ac:dyDescent="0.25">
      <c r="A32" s="4"/>
      <c r="B32" s="4"/>
      <c r="C32" s="4"/>
      <c r="D32" s="4"/>
      <c r="E32" s="4"/>
      <c r="F32" s="4"/>
      <c r="G32" s="4"/>
      <c r="H32" s="4"/>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4"/>
    </row>
    <row r="33" spans="1:37" x14ac:dyDescent="0.25">
      <c r="A33" s="4"/>
      <c r="B33" s="4"/>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row>
    <row r="34" spans="1:37" x14ac:dyDescent="0.25">
      <c r="A34" s="4"/>
      <c r="B34" s="4"/>
      <c r="C34" s="4"/>
      <c r="D34" s="4"/>
      <c r="E34" s="4"/>
      <c r="F34" s="4"/>
      <c r="G34" s="4"/>
      <c r="H34" s="4"/>
      <c r="I34" s="4"/>
      <c r="J34" s="4"/>
      <c r="K34" s="4"/>
      <c r="L34" s="4"/>
      <c r="M34" s="4"/>
      <c r="N34" s="4"/>
      <c r="O34" s="4"/>
      <c r="P34" s="4"/>
      <c r="Q34" s="4"/>
      <c r="R34" s="4"/>
      <c r="S34" s="4"/>
      <c r="T34" s="4"/>
      <c r="U34" s="4"/>
      <c r="V34" s="4"/>
      <c r="W34" s="4"/>
      <c r="X34" s="4"/>
      <c r="Y34" s="4"/>
      <c r="Z34" s="4"/>
      <c r="AA34" s="4"/>
      <c r="AB34" s="4"/>
      <c r="AC34" s="4"/>
      <c r="AD34" s="4"/>
      <c r="AE34" s="4"/>
      <c r="AF34" s="4"/>
      <c r="AG34" s="4"/>
      <c r="AH34" s="4"/>
      <c r="AI34" s="4"/>
      <c r="AJ34" s="4"/>
      <c r="AK34" s="4"/>
    </row>
    <row r="35" spans="1:37" x14ac:dyDescent="0.25">
      <c r="A35" s="4"/>
      <c r="B35" s="4"/>
      <c r="C35" s="4"/>
      <c r="D35" s="4"/>
      <c r="E35" s="4"/>
      <c r="F35" s="4"/>
      <c r="G35" s="4"/>
      <c r="H35" s="4"/>
      <c r="I35" s="4"/>
      <c r="J35" s="4"/>
      <c r="K35" s="4"/>
      <c r="L35" s="4"/>
      <c r="M35" s="4"/>
      <c r="N35" s="4"/>
      <c r="O35" s="4"/>
      <c r="P35" s="4"/>
      <c r="Q35" s="4"/>
      <c r="R35" s="4"/>
      <c r="S35" s="4"/>
      <c r="T35" s="4"/>
      <c r="U35" s="4"/>
      <c r="V35" s="4"/>
      <c r="W35" s="4"/>
      <c r="X35" s="4"/>
      <c r="Y35" s="4"/>
      <c r="Z35" s="4"/>
      <c r="AA35" s="4"/>
      <c r="AB35" s="4"/>
      <c r="AC35" s="4"/>
      <c r="AD35" s="4"/>
      <c r="AE35" s="4"/>
      <c r="AF35" s="4"/>
      <c r="AG35" s="4"/>
      <c r="AH35" s="4"/>
      <c r="AI35" s="4"/>
      <c r="AJ35" s="4"/>
      <c r="AK35" s="4"/>
    </row>
    <row r="36" spans="1:37" x14ac:dyDescent="0.25">
      <c r="A36" s="4"/>
      <c r="B36" s="4"/>
      <c r="C36" s="4"/>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row>
    <row r="37" spans="1:37" x14ac:dyDescent="0.25">
      <c r="A37" s="4"/>
      <c r="B37" s="4"/>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row>
    <row r="38" spans="1:37" x14ac:dyDescent="0.25">
      <c r="A38" s="4"/>
      <c r="B38" s="4"/>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row>
    <row r="39" spans="1:37" x14ac:dyDescent="0.25">
      <c r="A39" s="4"/>
      <c r="B39" s="4"/>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row>
    <row r="40" spans="1:37" x14ac:dyDescent="0.25">
      <c r="A40" s="4"/>
      <c r="B40" s="4"/>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row>
    <row r="41" spans="1:37" x14ac:dyDescent="0.25">
      <c r="A41" s="4"/>
      <c r="B41" s="4"/>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row>
    <row r="42" spans="1:37" x14ac:dyDescent="0.25">
      <c r="A42" s="4"/>
      <c r="B42" s="4"/>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row>
    <row r="43" spans="1:37" x14ac:dyDescent="0.25">
      <c r="A43" s="4"/>
      <c r="B43" s="4"/>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row>
    <row r="44" spans="1:37" x14ac:dyDescent="0.25">
      <c r="A44" s="4"/>
      <c r="B44" s="4"/>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row>
    <row r="45" spans="1:37" x14ac:dyDescent="0.25">
      <c r="A45" s="4"/>
      <c r="B45" s="4"/>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row>
    <row r="46" spans="1:37" x14ac:dyDescent="0.25">
      <c r="A46" s="4"/>
      <c r="B46" s="4"/>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row>
    <row r="47" spans="1:37" x14ac:dyDescent="0.25">
      <c r="A47" s="4"/>
      <c r="B47" s="4"/>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row>
    <row r="48" spans="1:37" x14ac:dyDescent="0.25">
      <c r="A48" s="4"/>
      <c r="B48" s="4"/>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row>
    <row r="49" spans="1:37" x14ac:dyDescent="0.25">
      <c r="A49" s="4"/>
      <c r="B49" s="4"/>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row>
    <row r="50" spans="1:37" x14ac:dyDescent="0.25">
      <c r="A50" s="4"/>
      <c r="B50" s="4"/>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row>
    <row r="51" spans="1:37" x14ac:dyDescent="0.25">
      <c r="A51" s="4"/>
      <c r="B51" s="4"/>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row>
    <row r="52" spans="1:37" x14ac:dyDescent="0.25">
      <c r="A52" s="4"/>
      <c r="B52" s="4"/>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row>
    <row r="53" spans="1:37" x14ac:dyDescent="0.25">
      <c r="A53" s="4"/>
      <c r="B53" s="4"/>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row>
    <row r="54" spans="1:37" x14ac:dyDescent="0.25">
      <c r="A54" s="4"/>
      <c r="B54" s="4"/>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row>
    <row r="55" spans="1:37" x14ac:dyDescent="0.25">
      <c r="A55" s="4"/>
      <c r="B55" s="4"/>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row>
    <row r="56" spans="1:37" x14ac:dyDescent="0.25">
      <c r="A56" s="4"/>
      <c r="B56" s="4"/>
      <c r="C56" s="4"/>
      <c r="D56" s="4"/>
      <c r="E56" s="4"/>
      <c r="F56" s="4"/>
      <c r="G56" s="4"/>
      <c r="H56" s="4"/>
      <c r="I56" s="4"/>
      <c r="J56" s="4"/>
      <c r="K56" s="4"/>
      <c r="L56" s="4"/>
      <c r="M56" s="4"/>
      <c r="N56" s="4"/>
      <c r="O56" s="4"/>
      <c r="P56" s="4"/>
      <c r="Q56" s="4"/>
      <c r="R56" s="4"/>
      <c r="S56" s="4"/>
      <c r="T56" s="4"/>
      <c r="U56" s="4"/>
      <c r="V56" s="4"/>
      <c r="W56" s="4"/>
      <c r="X56" s="4"/>
      <c r="Y56" s="4"/>
      <c r="Z56" s="4"/>
      <c r="AA56" s="4"/>
      <c r="AB56" s="4"/>
      <c r="AC56" s="4"/>
      <c r="AD56" s="4"/>
      <c r="AE56" s="4"/>
      <c r="AF56" s="4"/>
      <c r="AG56" s="4"/>
      <c r="AH56" s="4"/>
      <c r="AI56" s="4"/>
      <c r="AJ56" s="4"/>
      <c r="AK56" s="4"/>
    </row>
    <row r="57" spans="1:37" x14ac:dyDescent="0.25">
      <c r="C57" s="4"/>
      <c r="D57" s="4"/>
      <c r="E57" s="4"/>
      <c r="F57" s="4"/>
      <c r="G57" s="4"/>
      <c r="H57" s="4"/>
    </row>
  </sheetData>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Speeds</vt:lpstr>
      <vt:lpstr>Distance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 B</dc:creator>
  <cp:lastModifiedBy>D B</cp:lastModifiedBy>
  <dcterms:created xsi:type="dcterms:W3CDTF">2025-01-12T14:23:54Z</dcterms:created>
  <dcterms:modified xsi:type="dcterms:W3CDTF">2025-04-10T18:14:56Z</dcterms:modified>
</cp:coreProperties>
</file>