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F9B102C9-77E4-4CFA-9E8B-5782DAA9D5E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5" l="1"/>
  <c r="A15" i="5"/>
  <c r="A13" i="7"/>
  <c r="A7" i="7"/>
  <c r="A11" i="6" l="1"/>
  <c r="A11" i="4"/>
  <c r="A7" i="4"/>
  <c r="A13" i="9"/>
  <c r="A11" i="9"/>
  <c r="A7" i="9"/>
  <c r="E8" i="9"/>
  <c r="E11" i="9"/>
  <c r="E7" i="1" l="1"/>
  <c r="D23" i="1" l="1"/>
  <c r="B23" i="1"/>
  <c r="A13" i="6"/>
  <c r="D22" i="1" s="1"/>
  <c r="A7" i="5"/>
  <c r="B21" i="1" s="1"/>
  <c r="C22" i="1"/>
  <c r="E21" i="1"/>
  <c r="E25" i="1" s="1"/>
  <c r="A7" i="8"/>
  <c r="B24" i="1" s="1"/>
  <c r="A7" i="6"/>
  <c r="B22" i="1" s="1"/>
  <c r="A13" i="4"/>
  <c r="D20" i="1" s="1"/>
  <c r="C20" i="1"/>
  <c r="B20" i="1"/>
  <c r="A13" i="3"/>
  <c r="D19" i="1" s="1"/>
  <c r="A11" i="3"/>
  <c r="C19" i="1" s="1"/>
  <c r="D24" i="1"/>
  <c r="C24" i="1"/>
  <c r="A5" i="8"/>
  <c r="A3" i="8"/>
  <c r="C23" i="1"/>
  <c r="A5" i="7"/>
  <c r="A3" i="7"/>
  <c r="A5" i="6"/>
  <c r="A3" i="6"/>
  <c r="A17" i="5"/>
  <c r="A5" i="5"/>
  <c r="A3" i="5"/>
  <c r="A5" i="4"/>
  <c r="A3" i="4"/>
  <c r="A7" i="3"/>
  <c r="D18" i="1"/>
  <c r="C18" i="1"/>
  <c r="B18" i="1"/>
  <c r="A5" i="9"/>
  <c r="A3" i="9"/>
  <c r="D21" i="1"/>
  <c r="C21" i="1"/>
  <c r="A5" i="3"/>
  <c r="A3" i="3"/>
  <c r="B19" i="1" l="1"/>
  <c r="C25" i="1"/>
  <c r="D25" i="1"/>
  <c r="B10" i="1"/>
  <c r="C14" i="1" s="1"/>
  <c r="B25" i="1" l="1"/>
  <c r="B12" i="1"/>
  <c r="B14" i="1"/>
  <c r="B13" i="1" l="1"/>
  <c r="B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 xml:space="preserve">Cost: Base amount of 2 per hull (outer &amp; inner) free. Additional 3 SUs per +2 points per hull, with a maximum of 8 additional for pre-2291 and 10 additional for post-2290 ships. </t>
        </r>
      </text>
    </comment>
    <comment ref="G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6" authorId="0" shapeId="0" xr:uid="{C9AA3080-4E56-4A25-9BEA-0EAC1BD35A9D}">
      <text>
        <r>
          <rPr>
            <b/>
            <sz val="9"/>
            <color indexed="81"/>
            <rFont val="Tahoma"/>
            <charset val="1"/>
          </rPr>
          <t xml:space="preserve">(Normal) Power Requirement: 1 Power per 10 points of Protection per round
</t>
        </r>
      </text>
    </comment>
    <comment ref="F17" authorId="0" shapeId="0" xr:uid="{7A0C836F-7D56-4BFF-97E9-BE5FD2F01700}">
      <text>
        <r>
          <rPr>
            <b/>
            <sz val="9"/>
            <color indexed="81"/>
            <rFont val="Tahoma"/>
            <charset val="1"/>
          </rPr>
          <t>(+ Maximum) Power Requirement: 1 Power per 10 points of Protection per round</t>
        </r>
      </text>
    </comment>
    <comment ref="F18" authorId="0" shapeId="0" xr:uid="{F115CCC8-E911-4D43-B23A-9B0B8FA77B81}">
      <text>
        <r>
          <rPr>
            <b/>
            <sz val="9"/>
            <color indexed="81"/>
            <rFont val="Tahoma"/>
            <charset val="1"/>
          </rPr>
          <t xml:space="preserve">(Normal) Power Requirement: 1 Power per 10 points of Protection per round
</t>
        </r>
      </text>
    </comment>
    <comment ref="F19" authorId="0" shapeId="0" xr:uid="{4F2E99BD-4743-48A8-B879-D893D70F7682}">
      <text>
        <r>
          <rPr>
            <b/>
            <sz val="9"/>
            <color indexed="81"/>
            <rFont val="Tahoma"/>
            <charset val="1"/>
          </rPr>
          <t>(+ Maximum) Power Requirement: 1 Power per 10 points of Protection per round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10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E12" authorId="0" shapeId="0" xr:uid="{6C793332-1804-4B09-A661-D6DA079C63BA}">
      <text>
        <r>
          <rPr>
            <sz val="9"/>
            <color indexed="81"/>
            <rFont val="Tahoma"/>
            <family val="2"/>
          </rPr>
          <t>Only 3 crew are intended to be active at any given stage of a mission. Berthing for 6 allows for turnovers.</t>
        </r>
      </text>
    </comment>
    <comment ref="G12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4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5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6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9" authorId="0" shapeId="0" xr:uid="{F931FBDE-5EFB-4E74-BD38-26D88FBFD556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20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21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22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1.5 x Size for vessels without replicator technology</t>
        </r>
      </text>
    </comment>
    <comment ref="F26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7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30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7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E7D766DE-74B1-4EEA-9550-E022E52A481D}">
      <text>
        <r>
          <rPr>
            <b/>
            <sz val="9"/>
            <color indexed="81"/>
            <rFont val="Tahoma"/>
            <family val="2"/>
          </rPr>
          <t xml:space="preserve">Power Requirement: </t>
        </r>
        <r>
          <rPr>
            <sz val="9"/>
            <color indexed="81"/>
            <rFont val="Tahoma"/>
            <family val="2"/>
          </rPr>
          <t xml:space="preserve">1 Power for every 0.2 of warp speed
</t>
        </r>
      </text>
    </comment>
    <comment ref="G4" authorId="0" shapeId="0" xr:uid="{BA33ABFB-9C77-4BB4-B613-E36F440E83D7}">
      <text>
        <r>
          <rPr>
            <b/>
            <sz val="9"/>
            <color indexed="81"/>
            <rFont val="Tahoma"/>
            <family val="2"/>
          </rPr>
          <t xml:space="preserve">Cost: </t>
        </r>
        <r>
          <rPr>
            <sz val="9"/>
            <color indexed="81"/>
            <rFont val="Tahoma"/>
            <family val="2"/>
          </rPr>
          <t xml:space="preserve">Varies (see tables)
</t>
        </r>
      </text>
    </comment>
    <comment ref="G6" authorId="0" shapeId="0" xr:uid="{C161A72B-5688-4D3F-9506-14577BDF8E3B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1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E5F8937A-2111-424F-B897-F540ABD3E43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F12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14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1 Power per round</t>
        </r>
      </text>
    </comment>
    <comment ref="G14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1B8362E4-41B1-4ACC-8039-101391D5AB5C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" authorId="0" shapeId="0" xr:uid="{6A9D38DC-B979-4AF8-9886-AB91F84537E7}">
      <text>
        <r>
          <rPr>
            <b/>
            <sz val="9"/>
            <color indexed="81"/>
            <rFont val="Tahoma"/>
            <family val="2"/>
          </rPr>
          <t>Power Generation: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0" shapeId="0" xr:uid="{F3437D52-7C1D-4306-8558-21512788F553}">
      <text>
        <r>
          <rPr>
            <sz val="9"/>
            <color indexed="81"/>
            <rFont val="Tahoma"/>
            <family val="2"/>
          </rPr>
          <t xml:space="preserve">Sub-Type II: only 6 power
</t>
        </r>
      </text>
    </comment>
    <comment ref="G7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see table(s)</t>
        </r>
      </text>
    </comment>
    <comment ref="F9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G9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F11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11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F13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D16" authorId="0" shapeId="0" xr:uid="{1B9B8E85-61A6-4A24-813C-0E8663865510}">
      <text>
        <r>
          <rPr>
            <sz val="9"/>
            <color indexed="81"/>
            <rFont val="Tahoma"/>
            <family val="2"/>
          </rPr>
          <t>"Additional Power" refers to power that comes from auxiliary or emergency sources.</t>
        </r>
      </text>
    </comment>
    <comment ref="F16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G5" authorId="0" shapeId="0" xr:uid="{1C5684A7-85CC-46D2-90DA-DBA2E28C3D6F}">
      <text>
        <r>
          <rPr>
            <b/>
            <sz val="9"/>
            <color indexed="81"/>
            <rFont val="Tahoma"/>
            <family val="2"/>
          </rPr>
          <t>Cost: 2 x Size (22nd &amp; 23rd century); 3 x Size (24th+ century)</t>
        </r>
      </text>
    </comment>
    <comment ref="F8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10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10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1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3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3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6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Long Range Sensors - Ranges table</t>
        </r>
      </text>
    </comment>
    <comment ref="G20" authorId="0" shapeId="0" xr:uid="{3F95AAD8-78E5-4847-B4C0-0241864F5BD5}">
      <text>
        <r>
          <rPr>
            <b/>
            <sz val="9"/>
            <color indexed="81"/>
            <rFont val="Tahoma"/>
            <family val="2"/>
          </rPr>
          <t>Cost: see Long Range Sensors – Gain table</t>
        </r>
      </text>
    </comment>
    <comment ref="G21" authorId="0" shapeId="0" xr:uid="{02C5D367-0D54-4E40-8317-14507340FA9D}">
      <text>
        <r>
          <rPr>
            <b/>
            <sz val="9"/>
            <color indexed="81"/>
            <rFont val="Tahoma"/>
            <family val="2"/>
          </rPr>
          <t>Cost: see Long Range Sensors – Strength table</t>
        </r>
      </text>
    </comment>
    <comment ref="F23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3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Varies (see Lateral Sensors - Strength table); gain additions add to cost</t>
        </r>
      </text>
    </comment>
    <comment ref="G24" authorId="0" shapeId="0" xr:uid="{532D0C7D-DDA4-4F6B-B9E1-E9DA59672C2B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7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7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Varies (see Navigational Sensors - Strength table); gain additions add to cost</t>
        </r>
      </text>
    </comment>
    <comment ref="G28" authorId="0" shapeId="0" xr:uid="{EFB06652-7931-4B6B-8BDE-028C554A645E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30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3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5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6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6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8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40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0" authorId="0" shapeId="0" xr:uid="{1626D378-27C9-4ABE-83C8-DB905A524DDA}">
      <text>
        <r>
          <rPr>
            <b/>
            <sz val="9"/>
            <color indexed="81"/>
            <rFont val="Tahoma"/>
            <family val="2"/>
          </rPr>
          <t>Power Requirement: 4 Power per brig in use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A0F4F7FA-AA30-4D4B-B018-F763ABA7C6F4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1" authorId="0" shapeId="0" xr:uid="{F6E4F4C1-833D-4244-BC34-94683BEFDF50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1" authorId="0" shapeId="0" xr:uid="{4A5F1038-34C7-43DB-845C-2F8640191F0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2" authorId="0" shapeId="0" xr:uid="{18AC86C9-6371-460B-A691-F0178AE022CB}">
      <text>
        <r>
          <rPr>
            <b/>
            <sz val="9"/>
            <color indexed="81"/>
            <rFont val="Tahoma"/>
            <charset val="1"/>
          </rPr>
          <t>Power Requirement: 1 Power per round per 3 Strength per force field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52" authorId="0" shapeId="0" xr:uid="{5904CB17-5D59-4B53-A5C2-864B9B1832D9}">
      <text>
        <r>
          <rPr>
            <b/>
            <sz val="9"/>
            <color indexed="81"/>
            <rFont val="Tahoma"/>
            <charset val="1"/>
          </rPr>
          <t>Cost: 1 x Size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4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54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FFCF9C6B-1E38-4E55-964C-E9372F16D32C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E3B4A243-483E-40FD-AF9F-819C6D3475B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BE81BD8-4283-4321-B221-1545DD294F2E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8" authorId="0" shapeId="0" xr:uid="{DF4B6E27-4055-4025-91A6-E778E0AB49E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E47C73CA-317C-4ADB-8CA5-304AB3EC8AD7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7" authorId="0" shapeId="0" xr:uid="{3ED0DB05-5C30-4188-AE07-28016AFA4A50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19" authorId="0" shapeId="0" xr:uid="{77C79DC4-5AED-48BB-BE7F-AF8E6625F795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8440F6D2-C926-4E74-8452-82AB55FFF20E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B1544141-E1C0-4329-95AD-47E835E0D1A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8" authorId="0" shapeId="0" xr:uid="{63308CE5-DBD9-4554-AEEB-621CB9BFAE9C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31" authorId="0" shapeId="0" xr:uid="{8491384F-ABE5-4603-A282-7059D63130DE}">
      <text>
        <r>
          <rPr>
            <b/>
            <sz val="9"/>
            <color indexed="81"/>
            <rFont val="Tahoma"/>
            <family val="2"/>
          </rPr>
          <t>Power Requirement: 5 Power per missile fired</t>
        </r>
      </text>
    </comment>
    <comment ref="G31" authorId="0" shapeId="0" xr:uid="{22A18703-568A-4241-9DA3-3556FCE3C9D5}">
      <text>
        <r>
          <rPr>
            <b/>
            <sz val="9"/>
            <color indexed="81"/>
            <rFont val="Tahoma"/>
            <family val="2"/>
          </rPr>
          <t>Cost: 6 SUs for launching tube; missile storage is below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08D94D44-9AAE-4516-B655-6C605A4F4A82}">
      <text>
        <r>
          <rPr>
            <b/>
            <sz val="9"/>
            <color indexed="81"/>
            <rFont val="Tahoma"/>
            <family val="2"/>
          </rPr>
          <t>Cost: Varies (see Table 9.4: Firing Arcs)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728A7BEB-4CAE-4F5E-9E24-4EB163DBDB11}">
      <text>
        <r>
          <rPr>
            <b/>
            <sz val="9"/>
            <color indexed="81"/>
            <rFont val="Tahoma"/>
            <family val="2"/>
          </rPr>
          <t>Cost: 4 missiles per 1 SU storage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1" authorId="0" shapeId="0" xr:uid="{72AED4CC-E97C-4A7A-A753-39B95F065ABE}">
      <text>
        <r>
          <rPr>
            <b/>
            <sz val="9"/>
            <color indexed="81"/>
            <rFont val="Tahoma"/>
            <family val="2"/>
          </rPr>
          <t>Power Requirement: Varies (see Table 9.10)</t>
        </r>
      </text>
    </comment>
    <comment ref="G41" authorId="0" shapeId="0" xr:uid="{2E8153F9-E0F8-4D48-A6C3-5EBE9A1EEB17}">
      <text>
        <r>
          <rPr>
            <b/>
            <sz val="9"/>
            <color indexed="81"/>
            <rFont val="Tahoma"/>
            <family val="2"/>
          </rPr>
          <t>Cost: Varies (see Table 9.10); one per vessel; optional backup of 1 SU &amp; no power requirement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0" shapeId="0" xr:uid="{E8EA1261-8C43-402E-86A5-EAF66379751A}">
      <text>
        <r>
          <rPr>
            <b/>
            <sz val="9"/>
            <color indexed="81"/>
            <rFont val="Tahoma"/>
            <family val="2"/>
          </rPr>
          <t>Cost: 1 x Size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6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<sst xmlns="http://schemas.openxmlformats.org/spreadsheetml/2006/main" count="324" uniqueCount="228">
  <si>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</si>
  <si>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</si>
  <si>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</si>
  <si>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</si>
  <si>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</si>
  <si>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</si>
  <si>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</si>
  <si>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</si>
  <si>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</si>
  <si>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</si>
  <si>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</si>
  <si>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</si>
  <si>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</si>
  <si>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</si>
  <si>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</si>
  <si>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</si>
  <si>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</si>
  <si>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</si>
  <si>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</si>
  <si>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</si>
  <si>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</si>
  <si>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</si>
  <si>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</si>
  <si>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</si>
  <si>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</si>
  <si>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</si>
  <si>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</si>
  <si>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</si>
  <si>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</si>
  <si>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</si>
  <si>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</si>
  <si>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</si>
  <si>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</si>
  <si>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</si>
  <si>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</si>
  <si>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</si>
  <si>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</si>
  <si>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</si>
  <si>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</si>
  <si>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</si>
  <si>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</si>
  <si>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</si>
  <si>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</si>
  <si>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</si>
  <si>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</si>
  <si>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</si>
  <si>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</si>
  <si>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</si>
  <si>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</si>
  <si>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</si>
  <si>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</si>
  <si>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</si>
  <si>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</si>
  <si>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</si>
  <si>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</si>
  <si>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</si>
  <si>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</si>
  <si>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</si>
  <si>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</si>
  <si>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</si>
  <si>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</si>
  <si>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</si>
  <si>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</si>
  <si>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</si>
  <si>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</si>
  <si>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</si>
  <si>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</si>
  <si>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Missile Weapons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</si>
  <si>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</si>
  <si>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</si>
  <si>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</si>
  <si>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</si>
  <si>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</si>
  <si>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</si>
  <si>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</si>
  <si>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</si>
  <si>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</si>
  <si>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</si>
  <si>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</si>
  <si>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</si>
  <si>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</si>
  <si>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</si>
  <si>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</si>
  <si>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</si>
  <si>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</si>
  <si>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</si>
  <si>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</si>
  <si>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</si>
  <si>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</si>
  <si>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</si>
  <si>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Medical Facilities</t>
  </si>
  <si>
    <t>Personnel Transport</t>
  </si>
  <si>
    <t>Jefferies tubes</t>
  </si>
  <si>
    <t>Fire Suppression</t>
  </si>
  <si>
    <t>Cargo</t>
  </si>
  <si>
    <t>Impulse Engine</t>
  </si>
  <si>
    <t>(0.025c)</t>
  </si>
  <si>
    <t>Auxiliary Reaction Control System</t>
  </si>
  <si>
    <t>(0.013c)</t>
  </si>
  <si>
    <t xml:space="preserve"> </t>
  </si>
  <si>
    <t>Auxiliary Power</t>
  </si>
  <si>
    <t>Emergency Power</t>
  </si>
  <si>
    <t>Source: Emergency Life Support one-time drain</t>
  </si>
  <si>
    <t>Power Distribution System</t>
  </si>
  <si>
    <t>Standard Usable Power</t>
  </si>
  <si>
    <t>21st century flight deck</t>
  </si>
  <si>
    <t>Core 1</t>
  </si>
  <si>
    <t>flight-deck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</si>
  <si>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</si>
  <si>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</si>
  <si>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</si>
  <si>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</si>
  <si>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</si>
  <si>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</si>
  <si>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</si>
  <si>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</si>
  <si>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</si>
  <si>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</si>
  <si>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</si>
  <si>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</si>
  <si>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</si>
  <si>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</si>
  <si>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</si>
  <si>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</si>
  <si>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</si>
  <si>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</si>
  <si>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</si>
  <si>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</si>
  <si>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</si>
  <si>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</si>
  <si>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</si>
  <si>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</si>
  <si>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Rating 1 (+0 general test)</t>
  </si>
  <si>
    <t>auxiliary control space</t>
  </si>
  <si>
    <t>Construction</t>
  </si>
  <si>
    <t>Prototype</t>
  </si>
  <si>
    <t>IMC</t>
  </si>
  <si>
    <t>Manufacturing Systems</t>
  </si>
  <si>
    <t>Auxiliary Control Room</t>
  </si>
  <si>
    <t>Security Systems</t>
  </si>
  <si>
    <t>Security Rating</t>
  </si>
  <si>
    <t>Threat Assessment/Tracking/Targeting System</t>
  </si>
  <si>
    <t>Class Zero</t>
  </si>
  <si>
    <t>Strength: 6; Bonus: +0%</t>
  </si>
  <si>
    <t>Hull Plating</t>
  </si>
  <si>
    <t>1x Type I fusion reactor</t>
  </si>
  <si>
    <t>Costs (in RPs)</t>
  </si>
  <si>
    <t>Operational Lifetime</t>
  </si>
  <si>
    <t>Officers</t>
  </si>
  <si>
    <t>Evacuation</t>
  </si>
  <si>
    <t>Laser Control Room</t>
  </si>
  <si>
    <t>Missile Control Room</t>
  </si>
  <si>
    <t>Utilized Mass:</t>
  </si>
  <si>
    <t>based upon Utilized SUs</t>
  </si>
  <si>
    <t>based upon Construction Cost &amp; Operational Lifetime</t>
  </si>
  <si>
    <t>food stores: 20 items</t>
  </si>
  <si>
    <t>Rating: 1 (10%)</t>
  </si>
  <si>
    <t>base + 30 extra power</t>
  </si>
  <si>
    <r>
      <t xml:space="preserve">Defiant 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 Valiant</t>
    </r>
  </si>
  <si>
    <t>surveyor</t>
  </si>
  <si>
    <t>Main:</t>
  </si>
  <si>
    <t>Backup1:</t>
  </si>
  <si>
    <t>Class A (Protection 5 / 5)</t>
  </si>
  <si>
    <t>Class A (Protection 3)</t>
  </si>
  <si>
    <t>Passengers</t>
  </si>
  <si>
    <t>30 persons</t>
  </si>
  <si>
    <t>18 emergency shelters</t>
  </si>
  <si>
    <t>25 years</t>
  </si>
  <si>
    <t>Mark I</t>
  </si>
  <si>
    <t>20 / 16-18 minutes</t>
  </si>
  <si>
    <t>Rating: 2</t>
  </si>
  <si>
    <t>1 gym, 1 small lounge</t>
  </si>
  <si>
    <t>1,630 mt</t>
  </si>
  <si>
    <t>8 4-person pods</t>
  </si>
  <si>
    <t>Warp Drive</t>
  </si>
  <si>
    <t>Nacelles: Mark 1A-2.5</t>
  </si>
  <si>
    <t>Mass: 15.81%</t>
  </si>
  <si>
    <t>Speed: 1.02 / 1.06 / 2.5</t>
  </si>
  <si>
    <t>PIS: Class 0</t>
  </si>
  <si>
    <t>10-30 minutes max speed</t>
  </si>
  <si>
    <t>Location:</t>
  </si>
  <si>
    <t>Type I main impulse engine</t>
  </si>
  <si>
    <t>Impulse Engine(s)</t>
  </si>
  <si>
    <t>Location: stern</t>
  </si>
  <si>
    <t>(.1c / .2c: 2 hours)</t>
  </si>
  <si>
    <t>silicon tech</t>
  </si>
  <si>
    <t>Mark 0 (92 / 83 / 42 / 8)</t>
  </si>
  <si>
    <t>1 ly (0.3 / 0.4-0.6 / 0.7-0.9 / 0.91-1.0)</t>
  </si>
  <si>
    <t>3 lys (0.5 / 0.6-1.0 / 1.1-2.0 / 2.1-3.0)</t>
  </si>
  <si>
    <t>standard (36,200 excluded)</t>
  </si>
  <si>
    <t>35% (Rating: 1; Upgrade: 0); 3 lys auto-routing</t>
  </si>
  <si>
    <t>Number: 2</t>
  </si>
  <si>
    <t>Number: 1</t>
  </si>
  <si>
    <t>Interplanetary Radio: Type II</t>
  </si>
  <si>
    <t>Anti-Intruder System</t>
  </si>
  <si>
    <t>Internal Force Fields</t>
  </si>
  <si>
    <t>6 (+20% bonus)</t>
  </si>
  <si>
    <t>Port Laser Emitter</t>
  </si>
  <si>
    <t xml:space="preserve">Type: </t>
  </si>
  <si>
    <t xml:space="preserve">Damage: </t>
  </si>
  <si>
    <t>Sorac 1.5 Plus class</t>
  </si>
  <si>
    <t xml:space="preserve">Number of Emitters: </t>
  </si>
  <si>
    <t>Range:</t>
  </si>
  <si>
    <t>4 / 5,000 / 15,000 / 30,000</t>
  </si>
  <si>
    <t xml:space="preserve">Location: </t>
  </si>
  <si>
    <t>port habitat hull</t>
  </si>
  <si>
    <t>Firing Arc:</t>
  </si>
  <si>
    <t>Accuracy:</t>
  </si>
  <si>
    <t>72 / 58 / 28 / 3</t>
  </si>
  <si>
    <t>Shots per Round:</t>
  </si>
  <si>
    <t>120 degrees</t>
  </si>
  <si>
    <t xml:space="preserve">Firing Modes: </t>
  </si>
  <si>
    <t>Starboard Laser Emitter</t>
  </si>
  <si>
    <t>starboard habitat hull</t>
  </si>
  <si>
    <t>Ventral Missile Launcher</t>
  </si>
  <si>
    <t>Standard Load:</t>
  </si>
  <si>
    <t>Spread:</t>
  </si>
  <si>
    <t>Targeting System:</t>
  </si>
  <si>
    <t>Mk V fision missile (150 Damage)</t>
  </si>
  <si>
    <t>6 / 300 / 2,500 / 8,000</t>
  </si>
  <si>
    <t>58 / 42 / 17 / -</t>
  </si>
  <si>
    <t>ventral habitat hull</t>
  </si>
  <si>
    <t>180 degrees, ventral</t>
  </si>
  <si>
    <t>Missiles Carried:</t>
  </si>
  <si>
    <t>4x maintenance pods (Size 1)</t>
  </si>
  <si>
    <t>engineering hull</t>
  </si>
  <si>
    <t>Type A</t>
  </si>
  <si>
    <t>2x fusion reactors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</si>
</sst>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0000"/>
      <name val="Arial"/>
      <family val="2"/>
    </font>
    <font>
      <b/>
      <u/>
      <sz val="11"/>
      <color theme="10"/>
      <name val="Calibri"/>
      <family val="2"/>
      <scheme val="minor"/>
    </font>
    <font>
      <b/>
      <i/>
      <u/>
      <sz val="11"/>
      <color rgb="FF20212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lightUp">
        <bgColor rgb="FFA3DBFF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4" fillId="4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1" fillId="5" borderId="2" xfId="0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0" fillId="7" borderId="0" xfId="0" applyNumberFormat="1" applyFill="1" applyAlignment="1">
      <alignment horizontal="center"/>
    </xf>
    <xf numFmtId="0" fontId="17" fillId="0" borderId="0" xfId="1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right"/>
    </xf>
    <xf numFmtId="2" fontId="0" fillId="2" borderId="4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2" borderId="11" xfId="0" applyNumberFormat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4" fontId="0" fillId="2" borderId="13" xfId="0" applyNumberFormat="1" applyFill="1" applyBorder="1" applyAlignment="1">
      <alignment horizontal="center"/>
    </xf>
    <xf numFmtId="3" fontId="0" fillId="2" borderId="2" xfId="0" applyNumberFormat="1" applyFill="1" applyBorder="1"/>
    <xf numFmtId="2" fontId="4" fillId="2" borderId="1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8" fillId="0" borderId="0" xfId="0" applyFont="1"/>
    <xf numFmtId="0" fontId="16" fillId="0" borderId="0" xfId="0" applyFont="1" applyAlignment="1">
      <alignment vertical="top" wrapText="1"/>
    </xf>
    <xf numFmtId="3" fontId="0" fillId="0" borderId="0" xfId="0" applyNumberForma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7" borderId="0" xfId="0" applyNumberFormat="1" applyFont="1" applyFill="1" applyAlignment="1">
      <alignment horizontal="center"/>
    </xf>
    <xf numFmtId="0" fontId="11" fillId="0" borderId="0" xfId="0" applyFont="1"/>
    <xf numFmtId="0" fontId="1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3DB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rshiptracker.com/sfcwiki/index.php/Operational_Lifetimes" TargetMode="External"/><Relationship Id="rId1" Type="http://schemas.openxmlformats.org/officeDocument/2006/relationships/hyperlink" Target="https://starshiptracker.com/sfcwiki/index.php/Purchase_and_Maintenance_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tabSelected="1" zoomScale="110" zoomScaleNormal="110" workbookViewId="0">
      <selection activeCell="K15" sqref="K15"/>
    </sheetView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13" t="s">
        <v>158</v>
      </c>
    </row>
    <row r="3" spans="1:7" x14ac:dyDescent="0.3">
      <c r="A3" s="2" t="s">
        <v>1</v>
      </c>
      <c r="B3" s="43" t="s">
        <v>159</v>
      </c>
    </row>
    <row r="5" spans="1:7" x14ac:dyDescent="0.3">
      <c r="A5" s="2" t="s">
        <v>2</v>
      </c>
      <c r="B5" s="4">
        <v>3</v>
      </c>
      <c r="C5" s="18"/>
      <c r="D5" s="1" t="s">
        <v>9</v>
      </c>
      <c r="G5" s="1"/>
    </row>
    <row r="6" spans="1:7" ht="15" thickBot="1" x14ac:dyDescent="0.35">
      <c r="A6" s="2" t="s">
        <v>11</v>
      </c>
      <c r="B6" s="8">
        <v>16300</v>
      </c>
      <c r="D6" t="s">
        <v>6</v>
      </c>
      <c r="E6" s="5">
        <v>31</v>
      </c>
    </row>
    <row r="7" spans="1:7" ht="15.6" thickTop="1" thickBot="1" x14ac:dyDescent="0.35">
      <c r="A7" s="2" t="s">
        <v>12</v>
      </c>
      <c r="B7" s="9">
        <v>92.4</v>
      </c>
      <c r="D7" t="s">
        <v>4</v>
      </c>
      <c r="E7" s="72">
        <f>B6</f>
        <v>16300</v>
      </c>
    </row>
    <row r="8" spans="1:7" ht="15" thickTop="1" x14ac:dyDescent="0.3">
      <c r="A8" s="2" t="s">
        <v>13</v>
      </c>
      <c r="B8" s="9">
        <v>41.1</v>
      </c>
      <c r="D8" t="s">
        <v>5</v>
      </c>
      <c r="E8" s="6">
        <v>60000</v>
      </c>
    </row>
    <row r="9" spans="1:7" ht="15" thickBot="1" x14ac:dyDescent="0.35">
      <c r="A9" s="2" t="s">
        <v>14</v>
      </c>
      <c r="B9" s="9">
        <v>17</v>
      </c>
      <c r="D9" t="s">
        <v>7</v>
      </c>
      <c r="E9" s="5">
        <v>600</v>
      </c>
    </row>
    <row r="10" spans="1:7" ht="15" thickTop="1" x14ac:dyDescent="0.3">
      <c r="A10" s="2" t="s">
        <v>3</v>
      </c>
      <c r="B10" s="67">
        <f xml:space="preserve"> E9+(E10-E9)*(E7-E6)/(E8-E6)</f>
        <v>708.51606663442783</v>
      </c>
      <c r="D10" t="s">
        <v>8</v>
      </c>
      <c r="E10" s="6">
        <v>1000</v>
      </c>
    </row>
    <row r="11" spans="1:7" x14ac:dyDescent="0.3">
      <c r="A11" s="2" t="s">
        <v>152</v>
      </c>
      <c r="B11" s="68">
        <f>B12*ROUND(C14,2)</f>
        <v>10791.69</v>
      </c>
      <c r="E11" s="79"/>
    </row>
    <row r="12" spans="1:7" x14ac:dyDescent="0.3">
      <c r="A12" s="2" t="s">
        <v>10</v>
      </c>
      <c r="B12" s="69">
        <f>SUM(B18:B24)</f>
        <v>469</v>
      </c>
    </row>
    <row r="13" spans="1:7" ht="15" thickBot="1" x14ac:dyDescent="0.35">
      <c r="A13" s="2" t="s">
        <v>71</v>
      </c>
      <c r="B13" s="69">
        <f>SUM(B10-B12)</f>
        <v>239.51606663442783</v>
      </c>
    </row>
    <row r="14" spans="1:7" ht="15.6" thickTop="1" thickBot="1" x14ac:dyDescent="0.35">
      <c r="A14" s="2" t="s">
        <v>15</v>
      </c>
      <c r="B14" s="70">
        <f>B6/B10</f>
        <v>23.005829744169077</v>
      </c>
      <c r="C14" s="71">
        <f>B6/B10</f>
        <v>23.005829744169077</v>
      </c>
    </row>
    <row r="15" spans="1:7" ht="15" thickTop="1" x14ac:dyDescent="0.3">
      <c r="B15" s="10" t="s">
        <v>16</v>
      </c>
      <c r="C15" s="10" t="s">
        <v>17</v>
      </c>
    </row>
    <row r="17" spans="1:5" ht="15" thickBot="1" x14ac:dyDescent="0.35">
      <c r="B17" s="10" t="s">
        <v>23</v>
      </c>
      <c r="C17" s="10" t="s">
        <v>74</v>
      </c>
      <c r="D17" s="10" t="s">
        <v>75</v>
      </c>
      <c r="E17" s="10" t="s">
        <v>76</v>
      </c>
    </row>
    <row r="18" spans="1:5" ht="15" thickTop="1" x14ac:dyDescent="0.3">
      <c r="A18" s="2" t="s">
        <v>18</v>
      </c>
      <c r="B18" s="57">
        <f>Hull!A7</f>
        <v>35</v>
      </c>
      <c r="C18" s="58">
        <f>Hull!A11</f>
        <v>2</v>
      </c>
      <c r="D18" s="59">
        <f>Hull!A13</f>
        <v>0</v>
      </c>
      <c r="E18" s="60"/>
    </row>
    <row r="19" spans="1:5" x14ac:dyDescent="0.3">
      <c r="A19" s="2" t="s">
        <v>24</v>
      </c>
      <c r="B19" s="61">
        <f>'Personnel Systems'!A7</f>
        <v>162.5</v>
      </c>
      <c r="C19" s="19">
        <f>'Personnel Systems'!A11</f>
        <v>7</v>
      </c>
      <c r="D19" s="7">
        <f>'Personnel Systems'!A13</f>
        <v>5</v>
      </c>
      <c r="E19" s="62"/>
    </row>
    <row r="20" spans="1:5" x14ac:dyDescent="0.3">
      <c r="A20" s="2" t="s">
        <v>43</v>
      </c>
      <c r="B20" s="61">
        <f>'Propulsion Systems'!A7</f>
        <v>120</v>
      </c>
      <c r="C20" s="19">
        <f>'Propulsion Systems'!A11</f>
        <v>17</v>
      </c>
      <c r="D20" s="7">
        <f>'Propulsion Systems'!A13</f>
        <v>1</v>
      </c>
      <c r="E20" s="62"/>
    </row>
    <row r="21" spans="1:5" x14ac:dyDescent="0.3">
      <c r="A21" s="2" t="s">
        <v>45</v>
      </c>
      <c r="B21" s="61">
        <f>'Power Systems'!A7</f>
        <v>66</v>
      </c>
      <c r="C21" s="19">
        <f>'Power Systems'!A11</f>
        <v>0</v>
      </c>
      <c r="D21" s="7">
        <f>'Power Systems'!A13</f>
        <v>0</v>
      </c>
      <c r="E21" s="62">
        <f>'Power Systems'!A15</f>
        <v>65</v>
      </c>
    </row>
    <row r="22" spans="1:5" x14ac:dyDescent="0.3">
      <c r="A22" s="2" t="s">
        <v>47</v>
      </c>
      <c r="B22" s="61">
        <f>'Operations Systems'!A7</f>
        <v>53.5</v>
      </c>
      <c r="C22" s="19">
        <f>'Operations Systems'!A11</f>
        <v>23</v>
      </c>
      <c r="D22" s="7">
        <f>'Operations Systems'!A13</f>
        <v>14</v>
      </c>
      <c r="E22" s="62"/>
    </row>
    <row r="23" spans="1:5" x14ac:dyDescent="0.3">
      <c r="A23" s="2" t="s">
        <v>64</v>
      </c>
      <c r="B23" s="61">
        <f>'Tactical Systems'!A7</f>
        <v>24</v>
      </c>
      <c r="C23" s="19">
        <f>'Tactical Systems'!A11</f>
        <v>0</v>
      </c>
      <c r="D23" s="7">
        <f>'Tactical Systems'!A13</f>
        <v>6.5</v>
      </c>
      <c r="E23" s="62"/>
    </row>
    <row r="24" spans="1:5" ht="15" thickBot="1" x14ac:dyDescent="0.35">
      <c r="A24" s="2" t="s">
        <v>68</v>
      </c>
      <c r="B24" s="63">
        <f>'Auxiliary Spacecraft Systems'!A7</f>
        <v>8</v>
      </c>
      <c r="C24" s="64">
        <f>'Auxiliary Spacecraft Systems'!A11</f>
        <v>0</v>
      </c>
      <c r="D24" s="65">
        <f>'Auxiliary Spacecraft Systems'!A13</f>
        <v>0</v>
      </c>
      <c r="E24" s="66"/>
    </row>
    <row r="25" spans="1:5" ht="15.6" thickTop="1" thickBot="1" x14ac:dyDescent="0.35">
      <c r="A25" s="56" t="s">
        <v>78</v>
      </c>
      <c r="B25" s="73">
        <f>SUM(B18:B24)</f>
        <v>469</v>
      </c>
      <c r="C25" s="74">
        <f>SUM(C18:C24)</f>
        <v>49</v>
      </c>
      <c r="D25" s="74">
        <f>SUM(D18:D24)</f>
        <v>26.5</v>
      </c>
      <c r="E25" s="75">
        <f>SUM(E18:E24)</f>
        <v>65</v>
      </c>
    </row>
    <row r="26" spans="1:5" ht="15" thickTop="1" x14ac:dyDescent="0.3"/>
    <row r="28" spans="1:5" x14ac:dyDescent="0.3">
      <c r="A28" s="54" t="s">
        <v>146</v>
      </c>
    </row>
    <row r="29" spans="1:5" x14ac:dyDescent="0.3">
      <c r="A29" s="2" t="s">
        <v>134</v>
      </c>
      <c r="B29" s="7">
        <v>140.69999999999999</v>
      </c>
      <c r="C29" t="s">
        <v>153</v>
      </c>
    </row>
    <row r="30" spans="1:5" x14ac:dyDescent="0.3">
      <c r="A30" s="2" t="s">
        <v>135</v>
      </c>
      <c r="B30" s="7" t="s">
        <v>62</v>
      </c>
      <c r="C30" t="s">
        <v>153</v>
      </c>
    </row>
    <row r="31" spans="1:5" x14ac:dyDescent="0.3">
      <c r="A31" s="2" t="s">
        <v>136</v>
      </c>
      <c r="B31" s="93">
        <v>14.7</v>
      </c>
      <c r="C31" t="s">
        <v>154</v>
      </c>
      <c r="D31" s="1"/>
    </row>
    <row r="32" spans="1:5" x14ac:dyDescent="0.3">
      <c r="A32" s="54" t="s">
        <v>147</v>
      </c>
      <c r="B32" s="7">
        <v>10</v>
      </c>
    </row>
    <row r="33" spans="2:2" x14ac:dyDescent="0.3">
      <c r="B33" s="4" t="s">
        <v>99</v>
      </c>
    </row>
  </sheetData>
  <hyperlinks>
    <hyperlink ref="A28" r:id="rId1" xr:uid="{12BAC0A5-A4B1-4405-873D-96B5D09DAAE6}"/>
    <hyperlink ref="A32" r:id="rId2" xr:uid="{1E81219B-063B-4EA3-8FD8-38F3BCFB56AB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I24"/>
  <sheetViews>
    <sheetView workbookViewId="0">
      <selection activeCell="A14" sqref="A14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10.88671875" style="4" customWidth="1"/>
    <col min="6" max="6" width="10.88671875" style="80" customWidth="1"/>
    <col min="7" max="9" width="8.88671875" style="4" customWidth="1"/>
  </cols>
  <sheetData>
    <row r="1" spans="1:9" x14ac:dyDescent="0.3">
      <c r="A1" s="1" t="s">
        <v>80</v>
      </c>
      <c r="B1"/>
      <c r="C1"/>
      <c r="H1"/>
      <c r="I1"/>
    </row>
    <row r="2" spans="1:9" x14ac:dyDescent="0.3">
      <c r="B2"/>
      <c r="C2"/>
      <c r="F2" s="31" t="s">
        <v>89</v>
      </c>
      <c r="G2" s="30" t="s">
        <v>19</v>
      </c>
      <c r="H2"/>
      <c r="I2"/>
    </row>
    <row r="3" spans="1:9" x14ac:dyDescent="0.3">
      <c r="A3" s="24" t="str">
        <f>Overview!B2</f>
        <v>Defiant / Valiant</v>
      </c>
      <c r="B3"/>
      <c r="C3" s="23" t="s">
        <v>18</v>
      </c>
      <c r="D3" s="12"/>
      <c r="E3" s="11"/>
      <c r="F3" s="81"/>
      <c r="H3"/>
      <c r="I3"/>
    </row>
    <row r="4" spans="1:9" x14ac:dyDescent="0.3">
      <c r="A4" s="13" t="s">
        <v>73</v>
      </c>
      <c r="B4"/>
      <c r="C4" t="s">
        <v>81</v>
      </c>
      <c r="G4" s="22">
        <v>12</v>
      </c>
      <c r="H4"/>
      <c r="I4"/>
    </row>
    <row r="5" spans="1:9" x14ac:dyDescent="0.3">
      <c r="A5" s="24">
        <f>Overview!B5</f>
        <v>3</v>
      </c>
      <c r="B5"/>
      <c r="C5" t="s">
        <v>82</v>
      </c>
      <c r="G5" s="22">
        <v>12</v>
      </c>
      <c r="H5"/>
      <c r="I5"/>
    </row>
    <row r="6" spans="1:9" x14ac:dyDescent="0.3">
      <c r="A6" s="13" t="s">
        <v>87</v>
      </c>
      <c r="B6"/>
      <c r="C6"/>
      <c r="H6"/>
      <c r="I6"/>
    </row>
    <row r="7" spans="1:9" ht="15" thickBot="1" x14ac:dyDescent="0.35">
      <c r="A7" s="14">
        <f>SUM(G4:G18)</f>
        <v>35</v>
      </c>
      <c r="B7"/>
      <c r="C7" s="23" t="s">
        <v>20</v>
      </c>
      <c r="D7" s="12"/>
      <c r="E7" s="11"/>
      <c r="F7" s="81"/>
      <c r="H7"/>
      <c r="I7"/>
    </row>
    <row r="8" spans="1:9" ht="15.6" thickTop="1" thickBot="1" x14ac:dyDescent="0.35">
      <c r="B8"/>
      <c r="C8" t="s">
        <v>83</v>
      </c>
      <c r="D8" s="3" t="s">
        <v>21</v>
      </c>
      <c r="E8" s="76">
        <f>SUM(E9,E10)</f>
        <v>4</v>
      </c>
      <c r="F8" s="82"/>
      <c r="G8" s="22">
        <v>3</v>
      </c>
      <c r="H8"/>
      <c r="I8"/>
    </row>
    <row r="9" spans="1:9" ht="15" thickTop="1" x14ac:dyDescent="0.3">
      <c r="B9"/>
      <c r="C9"/>
      <c r="D9" s="16" t="s">
        <v>84</v>
      </c>
      <c r="E9" s="46">
        <v>2</v>
      </c>
      <c r="F9" s="83"/>
      <c r="H9"/>
      <c r="I9"/>
    </row>
    <row r="10" spans="1:9" ht="15" thickBot="1" x14ac:dyDescent="0.35">
      <c r="A10" s="28" t="s">
        <v>74</v>
      </c>
      <c r="B10"/>
      <c r="C10"/>
      <c r="D10" s="16" t="s">
        <v>85</v>
      </c>
      <c r="E10" s="13">
        <v>2</v>
      </c>
      <c r="F10" s="83"/>
      <c r="H10"/>
      <c r="I10"/>
    </row>
    <row r="11" spans="1:9" ht="15.6" thickTop="1" thickBot="1" x14ac:dyDescent="0.35">
      <c r="A11" s="44">
        <f>SUM(F16,F18)</f>
        <v>2</v>
      </c>
      <c r="B11"/>
      <c r="C11" t="s">
        <v>86</v>
      </c>
      <c r="D11" s="3" t="s">
        <v>21</v>
      </c>
      <c r="E11" s="76">
        <f>SUM(E12,E13)</f>
        <v>2</v>
      </c>
      <c r="F11" s="82"/>
      <c r="G11" s="22">
        <v>0</v>
      </c>
      <c r="H11"/>
      <c r="I11"/>
    </row>
    <row r="12" spans="1:9" ht="15" thickTop="1" x14ac:dyDescent="0.3">
      <c r="A12" s="29" t="s">
        <v>75</v>
      </c>
      <c r="B12"/>
      <c r="C12"/>
      <c r="D12" s="16" t="s">
        <v>84</v>
      </c>
      <c r="E12" s="46">
        <v>2</v>
      </c>
      <c r="F12" s="83"/>
      <c r="H12"/>
      <c r="I12"/>
    </row>
    <row r="13" spans="1:9" x14ac:dyDescent="0.3">
      <c r="A13" s="45">
        <f>SUM(F17,F19)</f>
        <v>0</v>
      </c>
      <c r="B13"/>
      <c r="C13"/>
      <c r="D13" s="16" t="s">
        <v>85</v>
      </c>
      <c r="E13" s="13">
        <v>0</v>
      </c>
      <c r="F13" s="83"/>
      <c r="H13"/>
      <c r="I13"/>
    </row>
    <row r="14" spans="1:9" x14ac:dyDescent="0.3">
      <c r="B14"/>
      <c r="C14"/>
      <c r="H14"/>
      <c r="I14"/>
    </row>
    <row r="15" spans="1:9" x14ac:dyDescent="0.3">
      <c r="B15"/>
      <c r="C15" s="23" t="s">
        <v>22</v>
      </c>
      <c r="H15"/>
      <c r="I15"/>
    </row>
    <row r="16" spans="1:9" x14ac:dyDescent="0.3">
      <c r="B16"/>
      <c r="C16" t="s">
        <v>160</v>
      </c>
      <c r="D16" s="17" t="s">
        <v>162</v>
      </c>
      <c r="F16" s="19">
        <v>1</v>
      </c>
      <c r="G16" s="22">
        <v>5</v>
      </c>
      <c r="H16"/>
      <c r="I16"/>
    </row>
    <row r="17" spans="2:9" x14ac:dyDescent="0.3">
      <c r="B17"/>
      <c r="C17"/>
      <c r="F17" s="7">
        <v>0</v>
      </c>
      <c r="H17"/>
      <c r="I17"/>
    </row>
    <row r="18" spans="2:9" x14ac:dyDescent="0.3">
      <c r="B18" s="15"/>
      <c r="C18" t="s">
        <v>161</v>
      </c>
      <c r="D18" s="17" t="s">
        <v>163</v>
      </c>
      <c r="F18" s="19">
        <v>1</v>
      </c>
      <c r="G18" s="22">
        <v>3</v>
      </c>
      <c r="H18"/>
      <c r="I18"/>
    </row>
    <row r="19" spans="2:9" x14ac:dyDescent="0.3">
      <c r="B19"/>
      <c r="C19"/>
      <c r="F19" s="7">
        <v>0</v>
      </c>
      <c r="H19"/>
      <c r="I19"/>
    </row>
    <row r="20" spans="2:9" x14ac:dyDescent="0.3">
      <c r="B20"/>
      <c r="C20"/>
      <c r="H20"/>
      <c r="I20"/>
    </row>
    <row r="21" spans="2:9" x14ac:dyDescent="0.3">
      <c r="C21"/>
    </row>
    <row r="22" spans="2:9" x14ac:dyDescent="0.3">
      <c r="C22"/>
    </row>
    <row r="23" spans="2:9" x14ac:dyDescent="0.3">
      <c r="C23"/>
    </row>
    <row r="24" spans="2:9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41"/>
  <sheetViews>
    <sheetView workbookViewId="0">
      <selection activeCell="E12" sqref="E12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24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25</v>
      </c>
      <c r="E3" s="4">
        <v>30</v>
      </c>
    </row>
    <row r="4" spans="1:7" x14ac:dyDescent="0.3">
      <c r="A4" s="13" t="s">
        <v>73</v>
      </c>
      <c r="C4" s="23"/>
      <c r="D4" t="s">
        <v>148</v>
      </c>
      <c r="E4" s="4">
        <v>4</v>
      </c>
    </row>
    <row r="5" spans="1:7" x14ac:dyDescent="0.3">
      <c r="A5" s="24">
        <f>Overview!B5</f>
        <v>3</v>
      </c>
      <c r="C5" s="23"/>
      <c r="D5" t="s">
        <v>25</v>
      </c>
      <c r="E5" s="4">
        <v>26</v>
      </c>
    </row>
    <row r="6" spans="1:7" x14ac:dyDescent="0.3">
      <c r="A6" s="13" t="s">
        <v>87</v>
      </c>
      <c r="C6" s="23"/>
      <c r="D6" t="s">
        <v>164</v>
      </c>
      <c r="E6" s="4">
        <v>0</v>
      </c>
    </row>
    <row r="7" spans="1:7" x14ac:dyDescent="0.3">
      <c r="A7" s="14">
        <f>SUM(G10:G41)</f>
        <v>162.5</v>
      </c>
      <c r="C7" s="23"/>
      <c r="D7" t="s">
        <v>149</v>
      </c>
      <c r="E7" s="4">
        <v>0</v>
      </c>
    </row>
    <row r="9" spans="1:7" x14ac:dyDescent="0.3">
      <c r="C9" s="23" t="s">
        <v>26</v>
      </c>
    </row>
    <row r="10" spans="1:7" x14ac:dyDescent="0.3">
      <c r="A10" s="28" t="s">
        <v>74</v>
      </c>
      <c r="C10" s="17" t="s">
        <v>27</v>
      </c>
      <c r="G10" s="22"/>
    </row>
    <row r="11" spans="1:7" x14ac:dyDescent="0.3">
      <c r="A11" s="25">
        <f>SUM(F19,F20,F22,F30,F37)</f>
        <v>7</v>
      </c>
      <c r="C11" s="17" t="s">
        <v>28</v>
      </c>
      <c r="G11" s="22"/>
    </row>
    <row r="12" spans="1:7" x14ac:dyDescent="0.3">
      <c r="A12" s="29" t="s">
        <v>75</v>
      </c>
      <c r="C12" s="17" t="s">
        <v>29</v>
      </c>
      <c r="E12" s="4">
        <v>6</v>
      </c>
      <c r="G12" s="22">
        <v>1</v>
      </c>
    </row>
    <row r="13" spans="1:7" x14ac:dyDescent="0.3">
      <c r="A13" s="27">
        <f>SUM(F26,F27,F32,F35)</f>
        <v>5</v>
      </c>
      <c r="C13" s="17" t="s">
        <v>30</v>
      </c>
      <c r="G13" s="22"/>
    </row>
    <row r="14" spans="1:7" x14ac:dyDescent="0.3">
      <c r="C14" s="17" t="s">
        <v>31</v>
      </c>
      <c r="G14" s="22"/>
    </row>
    <row r="15" spans="1:7" x14ac:dyDescent="0.3">
      <c r="A15" s="4"/>
      <c r="C15" s="17" t="s">
        <v>32</v>
      </c>
      <c r="G15" s="22"/>
    </row>
    <row r="16" spans="1:7" x14ac:dyDescent="0.3">
      <c r="C16" s="17" t="s">
        <v>33</v>
      </c>
      <c r="E16" s="4">
        <v>30</v>
      </c>
      <c r="G16" s="22">
        <v>1</v>
      </c>
    </row>
    <row r="18" spans="2:7" x14ac:dyDescent="0.3">
      <c r="B18" s="15"/>
      <c r="C18" s="23" t="s">
        <v>88</v>
      </c>
    </row>
    <row r="19" spans="2:7" x14ac:dyDescent="0.3">
      <c r="C19" s="17" t="s">
        <v>34</v>
      </c>
      <c r="E19" s="4" t="s">
        <v>165</v>
      </c>
      <c r="F19" s="19">
        <v>3</v>
      </c>
      <c r="G19" s="22">
        <v>12</v>
      </c>
    </row>
    <row r="20" spans="2:7" x14ac:dyDescent="0.3">
      <c r="C20" s="32" t="s">
        <v>35</v>
      </c>
      <c r="F20" s="19">
        <v>2</v>
      </c>
      <c r="G20" s="22">
        <v>6</v>
      </c>
    </row>
    <row r="21" spans="2:7" x14ac:dyDescent="0.3">
      <c r="C21" t="s">
        <v>36</v>
      </c>
      <c r="E21" s="4" t="s">
        <v>166</v>
      </c>
      <c r="G21" s="22">
        <v>6</v>
      </c>
    </row>
    <row r="22" spans="2:7" x14ac:dyDescent="0.3">
      <c r="C22" t="s">
        <v>37</v>
      </c>
      <c r="E22" s="4" t="s">
        <v>62</v>
      </c>
      <c r="F22" s="19"/>
      <c r="G22" s="22"/>
    </row>
    <row r="23" spans="2:7" x14ac:dyDescent="0.3">
      <c r="C23" t="s">
        <v>38</v>
      </c>
      <c r="E23" s="4" t="s">
        <v>167</v>
      </c>
      <c r="G23" s="22">
        <v>37.5</v>
      </c>
    </row>
    <row r="25" spans="2:7" x14ac:dyDescent="0.3">
      <c r="C25" s="23" t="s">
        <v>137</v>
      </c>
    </row>
    <row r="26" spans="2:7" x14ac:dyDescent="0.3">
      <c r="C26" t="s">
        <v>39</v>
      </c>
      <c r="E26" s="4" t="s">
        <v>155</v>
      </c>
      <c r="F26" s="33">
        <v>0</v>
      </c>
      <c r="G26" s="22">
        <v>2</v>
      </c>
    </row>
    <row r="27" spans="2:7" x14ac:dyDescent="0.3">
      <c r="C27" t="s">
        <v>40</v>
      </c>
      <c r="E27" s="4" t="s">
        <v>168</v>
      </c>
      <c r="F27" s="33">
        <v>1</v>
      </c>
      <c r="G27" s="22">
        <v>2</v>
      </c>
    </row>
    <row r="28" spans="2:7" x14ac:dyDescent="0.3">
      <c r="D28" t="s">
        <v>169</v>
      </c>
    </row>
    <row r="30" spans="2:7" x14ac:dyDescent="0.3">
      <c r="C30" s="23" t="s">
        <v>90</v>
      </c>
      <c r="E30" s="4" t="s">
        <v>156</v>
      </c>
      <c r="F30" s="19">
        <v>1</v>
      </c>
      <c r="G30" s="22">
        <v>5</v>
      </c>
    </row>
    <row r="32" spans="2:7" x14ac:dyDescent="0.3">
      <c r="C32" s="23" t="s">
        <v>41</v>
      </c>
      <c r="E32" s="4" t="s">
        <v>170</v>
      </c>
      <c r="F32" s="7">
        <v>4</v>
      </c>
      <c r="G32" s="22">
        <v>12</v>
      </c>
    </row>
    <row r="33" spans="3:7" x14ac:dyDescent="0.3">
      <c r="E33" s="32" t="s">
        <v>171</v>
      </c>
    </row>
    <row r="35" spans="3:7" x14ac:dyDescent="0.3">
      <c r="C35" s="23" t="s">
        <v>91</v>
      </c>
      <c r="E35" s="4" t="s">
        <v>92</v>
      </c>
      <c r="F35" s="7">
        <v>0</v>
      </c>
      <c r="G35" s="22">
        <v>3</v>
      </c>
    </row>
    <row r="37" spans="3:7" x14ac:dyDescent="0.3">
      <c r="C37" s="23" t="s">
        <v>93</v>
      </c>
      <c r="F37" s="19">
        <v>1</v>
      </c>
      <c r="G37" s="22">
        <v>3</v>
      </c>
    </row>
    <row r="39" spans="3:7" x14ac:dyDescent="0.3">
      <c r="C39" s="23" t="s">
        <v>94</v>
      </c>
      <c r="E39" s="42" t="s">
        <v>172</v>
      </c>
      <c r="G39" s="22">
        <v>71</v>
      </c>
    </row>
    <row r="41" spans="3:7" x14ac:dyDescent="0.3">
      <c r="C41" s="23" t="s">
        <v>42</v>
      </c>
      <c r="E41" s="47" t="s">
        <v>173</v>
      </c>
      <c r="G41" s="22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>
      <selection activeCell="D41" sqref="D41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4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43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174</v>
      </c>
    </row>
    <row r="4" spans="1:7" x14ac:dyDescent="0.3">
      <c r="A4" s="13" t="s">
        <v>73</v>
      </c>
      <c r="C4" t="s">
        <v>175</v>
      </c>
      <c r="E4" s="4" t="s">
        <v>176</v>
      </c>
      <c r="F4" s="19">
        <v>13</v>
      </c>
      <c r="G4" s="22">
        <v>112</v>
      </c>
    </row>
    <row r="5" spans="1:7" x14ac:dyDescent="0.3">
      <c r="A5" s="24">
        <f>Overview!B5</f>
        <v>3</v>
      </c>
      <c r="C5" s="32"/>
      <c r="D5" t="s">
        <v>177</v>
      </c>
    </row>
    <row r="6" spans="1:7" x14ac:dyDescent="0.3">
      <c r="A6" s="13" t="s">
        <v>87</v>
      </c>
      <c r="C6" s="32"/>
      <c r="D6" t="s">
        <v>178</v>
      </c>
      <c r="E6" s="4" t="s">
        <v>179</v>
      </c>
      <c r="F6" s="80"/>
      <c r="G6" s="22">
        <v>1</v>
      </c>
    </row>
    <row r="7" spans="1:7" x14ac:dyDescent="0.3">
      <c r="A7" s="14">
        <f>SUM(G4:G14)</f>
        <v>120</v>
      </c>
      <c r="F7" s="31"/>
      <c r="G7" s="31"/>
    </row>
    <row r="8" spans="1:7" x14ac:dyDescent="0.3">
      <c r="C8" s="23" t="s">
        <v>182</v>
      </c>
    </row>
    <row r="9" spans="1:7" x14ac:dyDescent="0.3">
      <c r="D9" s="17" t="s">
        <v>181</v>
      </c>
      <c r="E9" s="4" t="s">
        <v>184</v>
      </c>
      <c r="F9" s="19">
        <v>2</v>
      </c>
      <c r="G9" s="22">
        <v>2</v>
      </c>
    </row>
    <row r="10" spans="1:7" x14ac:dyDescent="0.3">
      <c r="A10" s="28" t="s">
        <v>74</v>
      </c>
      <c r="D10" s="17" t="s">
        <v>183</v>
      </c>
      <c r="F10" s="80"/>
      <c r="G10" s="80"/>
    </row>
    <row r="11" spans="1:7" x14ac:dyDescent="0.3">
      <c r="A11" s="25">
        <f>SUM(F4,F9,F12)</f>
        <v>17</v>
      </c>
    </row>
    <row r="12" spans="1:7" x14ac:dyDescent="0.3">
      <c r="A12" s="29" t="s">
        <v>75</v>
      </c>
      <c r="C12" s="23" t="s">
        <v>44</v>
      </c>
      <c r="E12" s="34" t="s">
        <v>96</v>
      </c>
      <c r="F12" s="19">
        <v>2</v>
      </c>
      <c r="G12" s="22">
        <v>3</v>
      </c>
    </row>
    <row r="13" spans="1:7" x14ac:dyDescent="0.3">
      <c r="A13" s="27">
        <f>SUM(F14)</f>
        <v>1</v>
      </c>
    </row>
    <row r="14" spans="1:7" x14ac:dyDescent="0.3">
      <c r="A14" t="s">
        <v>99</v>
      </c>
      <c r="C14" s="23" t="s">
        <v>97</v>
      </c>
      <c r="E14" s="34" t="s">
        <v>98</v>
      </c>
      <c r="F14" s="7">
        <v>1</v>
      </c>
      <c r="G14" s="22">
        <v>2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G19"/>
  <sheetViews>
    <sheetView workbookViewId="0">
      <selection activeCell="G10" sqref="G10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45</v>
      </c>
    </row>
    <row r="2" spans="1:7" x14ac:dyDescent="0.3">
      <c r="F2" s="31" t="s">
        <v>19</v>
      </c>
      <c r="G2" s="31" t="s">
        <v>89</v>
      </c>
    </row>
    <row r="3" spans="1:7" x14ac:dyDescent="0.3">
      <c r="A3" s="24" t="str">
        <f>Overview!B2</f>
        <v>Defiant / Valiant</v>
      </c>
      <c r="C3" s="90" t="s">
        <v>174</v>
      </c>
      <c r="E3" s="4" t="s">
        <v>168</v>
      </c>
      <c r="F3" s="91">
        <v>23</v>
      </c>
      <c r="G3" s="92">
        <v>49</v>
      </c>
    </row>
    <row r="4" spans="1:7" x14ac:dyDescent="0.3">
      <c r="A4" s="13" t="s">
        <v>73</v>
      </c>
      <c r="D4" t="s">
        <v>180</v>
      </c>
      <c r="E4" s="4" t="s">
        <v>225</v>
      </c>
      <c r="F4" s="34"/>
      <c r="G4" s="34"/>
    </row>
    <row r="5" spans="1:7" x14ac:dyDescent="0.3">
      <c r="A5" s="24">
        <f>Overview!B5</f>
        <v>3</v>
      </c>
      <c r="F5" s="34"/>
      <c r="G5" s="34"/>
    </row>
    <row r="6" spans="1:7" x14ac:dyDescent="0.3">
      <c r="A6" s="13" t="s">
        <v>87</v>
      </c>
      <c r="F6" s="34"/>
      <c r="G6" s="34"/>
    </row>
    <row r="7" spans="1:7" x14ac:dyDescent="0.3">
      <c r="A7" s="14">
        <f>SUM(F7:F19)</f>
        <v>66</v>
      </c>
      <c r="C7" s="23" t="s">
        <v>95</v>
      </c>
      <c r="E7" s="34" t="s">
        <v>145</v>
      </c>
      <c r="F7" s="39"/>
      <c r="G7" s="20">
        <v>6</v>
      </c>
    </row>
    <row r="9" spans="1:7" x14ac:dyDescent="0.3">
      <c r="A9" t="s">
        <v>77</v>
      </c>
      <c r="C9" s="23" t="s">
        <v>100</v>
      </c>
      <c r="E9" s="34" t="s">
        <v>227</v>
      </c>
      <c r="F9" s="22">
        <v>6</v>
      </c>
      <c r="G9" s="20">
        <v>10</v>
      </c>
    </row>
    <row r="10" spans="1:7" ht="15" thickBot="1" x14ac:dyDescent="0.35">
      <c r="A10" s="28" t="s">
        <v>74</v>
      </c>
    </row>
    <row r="11" spans="1:7" ht="15" thickBot="1" x14ac:dyDescent="0.35">
      <c r="A11" s="25"/>
      <c r="C11" s="23" t="s">
        <v>101</v>
      </c>
      <c r="E11" s="34" t="s">
        <v>226</v>
      </c>
      <c r="F11" s="22">
        <v>25</v>
      </c>
      <c r="G11" s="84">
        <v>25</v>
      </c>
    </row>
    <row r="12" spans="1:7" x14ac:dyDescent="0.3">
      <c r="A12" s="29" t="s">
        <v>75</v>
      </c>
    </row>
    <row r="13" spans="1:7" x14ac:dyDescent="0.3">
      <c r="A13" s="26"/>
      <c r="C13" s="23" t="s">
        <v>46</v>
      </c>
      <c r="F13" s="22">
        <v>12</v>
      </c>
    </row>
    <row r="14" spans="1:7" x14ac:dyDescent="0.3">
      <c r="A14" s="35" t="s">
        <v>76</v>
      </c>
      <c r="C14" s="32" t="s">
        <v>102</v>
      </c>
      <c r="G14" s="21">
        <v>24</v>
      </c>
    </row>
    <row r="15" spans="1:7" x14ac:dyDescent="0.3">
      <c r="A15" s="38">
        <f>SUM(G3,G7,G9)</f>
        <v>65</v>
      </c>
    </row>
    <row r="16" spans="1:7" x14ac:dyDescent="0.3">
      <c r="A16" s="36" t="s">
        <v>79</v>
      </c>
      <c r="C16" s="23" t="s">
        <v>103</v>
      </c>
      <c r="E16" s="34" t="s">
        <v>157</v>
      </c>
      <c r="F16" s="22">
        <v>23</v>
      </c>
    </row>
    <row r="17" spans="1:7" ht="15" thickBot="1" x14ac:dyDescent="0.35">
      <c r="A17" s="37">
        <f>SUM(G14)</f>
        <v>24</v>
      </c>
    </row>
    <row r="18" spans="1:7" ht="15.6" thickTop="1" thickBot="1" x14ac:dyDescent="0.35">
      <c r="C18" s="77" t="s">
        <v>104</v>
      </c>
      <c r="G18" s="48">
        <f>SUM(G3,G7,G9)</f>
        <v>65</v>
      </c>
    </row>
    <row r="19" spans="1:7" ht="15" thickTop="1" x14ac:dyDescent="0.3"/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G56"/>
  <sheetViews>
    <sheetView zoomScaleNormal="100" workbookViewId="0">
      <selection activeCell="A12" sqref="A12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48</v>
      </c>
      <c r="E3" s="34"/>
    </row>
    <row r="4" spans="1:7" x14ac:dyDescent="0.3">
      <c r="A4" s="13" t="s">
        <v>73</v>
      </c>
      <c r="C4" s="32" t="s">
        <v>105</v>
      </c>
      <c r="G4" s="22">
        <v>6</v>
      </c>
    </row>
    <row r="5" spans="1:7" x14ac:dyDescent="0.3">
      <c r="A5" s="24">
        <f>Overview!B5</f>
        <v>3</v>
      </c>
      <c r="C5" s="32" t="s">
        <v>138</v>
      </c>
      <c r="E5" s="4" t="s">
        <v>62</v>
      </c>
      <c r="G5" s="22"/>
    </row>
    <row r="6" spans="1:7" x14ac:dyDescent="0.3">
      <c r="A6" s="13" t="s">
        <v>87</v>
      </c>
    </row>
    <row r="7" spans="1:7" x14ac:dyDescent="0.3">
      <c r="A7" s="14">
        <f>SUM(G4:G56)</f>
        <v>53.5</v>
      </c>
      <c r="C7" s="23" t="s">
        <v>49</v>
      </c>
      <c r="E7" s="13" t="s">
        <v>185</v>
      </c>
    </row>
    <row r="8" spans="1:7" x14ac:dyDescent="0.3">
      <c r="C8" s="40" t="s">
        <v>106</v>
      </c>
      <c r="E8" s="4" t="s">
        <v>107</v>
      </c>
      <c r="F8" s="19">
        <v>1</v>
      </c>
      <c r="G8" s="22">
        <v>1.5</v>
      </c>
    </row>
    <row r="9" spans="1:7" x14ac:dyDescent="0.3">
      <c r="A9" t="s">
        <v>77</v>
      </c>
      <c r="C9" s="40" t="s">
        <v>108</v>
      </c>
      <c r="E9" s="4" t="s">
        <v>133</v>
      </c>
      <c r="F9" s="7">
        <v>1</v>
      </c>
      <c r="G9" s="22">
        <v>1.5</v>
      </c>
    </row>
    <row r="10" spans="1:7" x14ac:dyDescent="0.3">
      <c r="A10" s="28" t="s">
        <v>74</v>
      </c>
      <c r="C10" s="32" t="s">
        <v>109</v>
      </c>
      <c r="E10" s="4" t="s">
        <v>62</v>
      </c>
      <c r="F10" s="19"/>
      <c r="G10" s="22"/>
    </row>
    <row r="11" spans="1:7" x14ac:dyDescent="0.3">
      <c r="A11" s="25">
        <f>SUM(F8,F10,F13,F16,F23,F27,F35,F38,F40)</f>
        <v>23</v>
      </c>
      <c r="C11" s="32" t="s">
        <v>110</v>
      </c>
      <c r="E11" s="34" t="s">
        <v>72</v>
      </c>
      <c r="G11" s="22">
        <v>0</v>
      </c>
    </row>
    <row r="12" spans="1:7" x14ac:dyDescent="0.3">
      <c r="A12" s="29" t="s">
        <v>75</v>
      </c>
    </row>
    <row r="13" spans="1:7" x14ac:dyDescent="0.3">
      <c r="A13" s="26">
        <f>SUM(F9,F30,F33,F36,F39,F43,F47,F50,F54)</f>
        <v>14</v>
      </c>
      <c r="C13" s="23" t="s">
        <v>50</v>
      </c>
      <c r="E13" s="4" t="s">
        <v>62</v>
      </c>
      <c r="F13" s="19"/>
      <c r="G13" s="22"/>
    </row>
    <row r="14" spans="1:7" x14ac:dyDescent="0.3">
      <c r="A14" t="s">
        <v>99</v>
      </c>
    </row>
    <row r="15" spans="1:7" x14ac:dyDescent="0.3">
      <c r="C15" s="23" t="s">
        <v>51</v>
      </c>
    </row>
    <row r="16" spans="1:7" x14ac:dyDescent="0.3">
      <c r="C16" s="32" t="s">
        <v>52</v>
      </c>
      <c r="F16" s="19">
        <v>5</v>
      </c>
      <c r="G16" s="22">
        <v>1</v>
      </c>
    </row>
    <row r="17" spans="3:7" x14ac:dyDescent="0.3">
      <c r="D17" s="32" t="s">
        <v>111</v>
      </c>
      <c r="E17" s="34" t="s">
        <v>186</v>
      </c>
    </row>
    <row r="18" spans="3:7" x14ac:dyDescent="0.3">
      <c r="D18" s="32" t="s">
        <v>112</v>
      </c>
      <c r="E18" s="34" t="s">
        <v>187</v>
      </c>
    </row>
    <row r="19" spans="3:7" x14ac:dyDescent="0.3">
      <c r="D19" s="32" t="s">
        <v>113</v>
      </c>
      <c r="E19" s="34" t="s">
        <v>188</v>
      </c>
    </row>
    <row r="20" spans="3:7" x14ac:dyDescent="0.3">
      <c r="D20" s="32" t="s">
        <v>114</v>
      </c>
      <c r="E20" s="34" t="s">
        <v>117</v>
      </c>
      <c r="G20" s="22"/>
    </row>
    <row r="21" spans="3:7" x14ac:dyDescent="0.3">
      <c r="D21" s="32" t="s">
        <v>115</v>
      </c>
      <c r="E21" s="34" t="s">
        <v>118</v>
      </c>
      <c r="G21" s="22">
        <v>2</v>
      </c>
    </row>
    <row r="22" spans="3:7" x14ac:dyDescent="0.3">
      <c r="D22" s="32" t="s">
        <v>116</v>
      </c>
      <c r="E22" s="4" t="s">
        <v>189</v>
      </c>
      <c r="G22" s="22">
        <v>0</v>
      </c>
    </row>
    <row r="23" spans="3:7" x14ac:dyDescent="0.3">
      <c r="C23" s="32" t="s">
        <v>53</v>
      </c>
      <c r="F23" s="19">
        <v>5</v>
      </c>
      <c r="G23" s="22">
        <v>1</v>
      </c>
    </row>
    <row r="24" spans="3:7" x14ac:dyDescent="0.3">
      <c r="D24" s="32" t="s">
        <v>114</v>
      </c>
      <c r="E24" s="34" t="s">
        <v>117</v>
      </c>
      <c r="G24" s="22"/>
    </row>
    <row r="25" spans="3:7" x14ac:dyDescent="0.3">
      <c r="D25" s="32" t="s">
        <v>115</v>
      </c>
      <c r="E25" s="34" t="s">
        <v>120</v>
      </c>
    </row>
    <row r="26" spans="3:7" x14ac:dyDescent="0.3">
      <c r="D26" s="32" t="s">
        <v>116</v>
      </c>
      <c r="E26" s="4" t="s">
        <v>189</v>
      </c>
    </row>
    <row r="27" spans="3:7" x14ac:dyDescent="0.3">
      <c r="C27" s="32" t="s">
        <v>54</v>
      </c>
      <c r="F27" s="19">
        <v>5</v>
      </c>
      <c r="G27" s="22">
        <v>1</v>
      </c>
    </row>
    <row r="28" spans="3:7" x14ac:dyDescent="0.3">
      <c r="D28" s="32" t="s">
        <v>114</v>
      </c>
      <c r="E28" s="34" t="s">
        <v>117</v>
      </c>
      <c r="G28" s="22"/>
    </row>
    <row r="29" spans="3:7" x14ac:dyDescent="0.3">
      <c r="D29" s="32" t="s">
        <v>115</v>
      </c>
      <c r="E29" s="34" t="s">
        <v>120</v>
      </c>
    </row>
    <row r="30" spans="3:7" x14ac:dyDescent="0.3">
      <c r="C30" s="32" t="s">
        <v>55</v>
      </c>
      <c r="E30" s="34"/>
      <c r="F30" s="7">
        <v>5</v>
      </c>
      <c r="G30" s="22">
        <v>2</v>
      </c>
    </row>
    <row r="32" spans="3:7" x14ac:dyDescent="0.3">
      <c r="C32" s="23" t="s">
        <v>56</v>
      </c>
    </row>
    <row r="33" spans="3:7" x14ac:dyDescent="0.3">
      <c r="C33" s="32" t="s">
        <v>57</v>
      </c>
      <c r="E33" s="34" t="s">
        <v>190</v>
      </c>
      <c r="F33" s="7">
        <v>1</v>
      </c>
      <c r="G33" s="22">
        <v>6</v>
      </c>
    </row>
    <row r="34" spans="3:7" x14ac:dyDescent="0.3">
      <c r="C34" s="32" t="s">
        <v>58</v>
      </c>
    </row>
    <row r="35" spans="3:7" x14ac:dyDescent="0.3">
      <c r="D35" t="s">
        <v>121</v>
      </c>
      <c r="E35" s="34" t="s">
        <v>123</v>
      </c>
      <c r="F35" s="19">
        <v>0</v>
      </c>
      <c r="G35" s="22">
        <v>1</v>
      </c>
    </row>
    <row r="36" spans="3:7" x14ac:dyDescent="0.3">
      <c r="D36" t="s">
        <v>122</v>
      </c>
      <c r="E36" s="4">
        <v>1</v>
      </c>
      <c r="F36" s="7">
        <v>0</v>
      </c>
      <c r="G36" s="22">
        <v>0</v>
      </c>
    </row>
    <row r="37" spans="3:7" x14ac:dyDescent="0.3">
      <c r="C37" s="32" t="s">
        <v>124</v>
      </c>
    </row>
    <row r="38" spans="3:7" x14ac:dyDescent="0.3">
      <c r="D38" t="s">
        <v>121</v>
      </c>
      <c r="E38" s="4" t="s">
        <v>191</v>
      </c>
      <c r="F38" s="19">
        <v>6</v>
      </c>
      <c r="G38" s="22">
        <v>12</v>
      </c>
    </row>
    <row r="39" spans="3:7" x14ac:dyDescent="0.3">
      <c r="D39" t="s">
        <v>122</v>
      </c>
      <c r="E39" s="4" t="s">
        <v>192</v>
      </c>
      <c r="F39" s="7">
        <v>2</v>
      </c>
      <c r="G39" s="22">
        <v>1.5</v>
      </c>
    </row>
    <row r="40" spans="3:7" x14ac:dyDescent="0.3">
      <c r="C40" s="32" t="s">
        <v>59</v>
      </c>
      <c r="F40" s="19">
        <v>1</v>
      </c>
      <c r="G40" s="22">
        <v>1</v>
      </c>
    </row>
    <row r="42" spans="3:7" x14ac:dyDescent="0.3">
      <c r="C42" s="23" t="s">
        <v>60</v>
      </c>
    </row>
    <row r="43" spans="3:7" x14ac:dyDescent="0.3">
      <c r="C43" s="41" t="s">
        <v>193</v>
      </c>
      <c r="F43" s="7">
        <v>2</v>
      </c>
      <c r="G43" s="22">
        <v>2</v>
      </c>
    </row>
    <row r="44" spans="3:7" x14ac:dyDescent="0.3">
      <c r="D44" t="s">
        <v>125</v>
      </c>
      <c r="E44" s="4">
        <v>2</v>
      </c>
    </row>
    <row r="45" spans="3:7" x14ac:dyDescent="0.3">
      <c r="D45" t="s">
        <v>126</v>
      </c>
      <c r="E45" s="4" t="s">
        <v>128</v>
      </c>
    </row>
    <row r="46" spans="3:7" x14ac:dyDescent="0.3">
      <c r="D46" t="s">
        <v>127</v>
      </c>
      <c r="E46" s="4" t="s">
        <v>129</v>
      </c>
    </row>
    <row r="47" spans="3:7" x14ac:dyDescent="0.3">
      <c r="C47" s="32" t="s">
        <v>61</v>
      </c>
      <c r="F47" s="7">
        <v>2</v>
      </c>
      <c r="G47" s="22">
        <v>1</v>
      </c>
    </row>
    <row r="49" spans="3:7" x14ac:dyDescent="0.3">
      <c r="C49" s="23" t="s">
        <v>139</v>
      </c>
    </row>
    <row r="50" spans="3:7" x14ac:dyDescent="0.3">
      <c r="C50" t="s">
        <v>140</v>
      </c>
      <c r="E50" s="4" t="s">
        <v>62</v>
      </c>
      <c r="F50" s="7">
        <v>0</v>
      </c>
      <c r="G50" s="22">
        <v>0</v>
      </c>
    </row>
    <row r="51" spans="3:7" x14ac:dyDescent="0.3">
      <c r="C51" t="s">
        <v>194</v>
      </c>
      <c r="F51" s="7">
        <v>1</v>
      </c>
      <c r="G51" s="22">
        <v>3</v>
      </c>
    </row>
    <row r="52" spans="3:7" x14ac:dyDescent="0.3">
      <c r="C52" t="s">
        <v>195</v>
      </c>
      <c r="E52" s="4" t="s">
        <v>62</v>
      </c>
      <c r="F52" s="7"/>
      <c r="G52" s="22"/>
    </row>
    <row r="54" spans="3:7" x14ac:dyDescent="0.3">
      <c r="C54" s="23" t="s">
        <v>63</v>
      </c>
      <c r="E54" s="4" t="s">
        <v>132</v>
      </c>
      <c r="F54" s="7">
        <v>1</v>
      </c>
      <c r="G54" s="22">
        <v>8</v>
      </c>
    </row>
    <row r="55" spans="3:7" x14ac:dyDescent="0.3">
      <c r="C55" t="s">
        <v>130</v>
      </c>
      <c r="E55" s="4" t="s">
        <v>196</v>
      </c>
      <c r="G55" s="22">
        <v>2</v>
      </c>
    </row>
    <row r="56" spans="3:7" x14ac:dyDescent="0.3">
      <c r="C56" s="32" t="s">
        <v>131</v>
      </c>
      <c r="E56" s="34" t="s">
        <v>62</v>
      </c>
      <c r="G56" s="22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G89"/>
  <sheetViews>
    <sheetView workbookViewId="0">
      <selection activeCell="A11" sqref="A11"/>
    </sheetView>
  </sheetViews>
  <sheetFormatPr defaultRowHeight="14.4" x14ac:dyDescent="0.3"/>
  <cols>
    <col min="1" max="1" width="15.33203125" customWidth="1"/>
    <col min="2" max="2" width="10.77734375" customWidth="1"/>
    <col min="3" max="3" width="7.44140625" style="17" customWidth="1"/>
    <col min="4" max="4" width="17.33203125" style="17" customWidth="1"/>
    <col min="5" max="5" width="29.109375" style="4" customWidth="1"/>
    <col min="6" max="6" width="6.21875" customWidth="1"/>
    <col min="7" max="7" width="5.5546875" style="47" bestFit="1" customWidth="1"/>
  </cols>
  <sheetData>
    <row r="1" spans="1:7" x14ac:dyDescent="0.3">
      <c r="A1" s="1" t="s">
        <v>64</v>
      </c>
      <c r="B1" s="1"/>
    </row>
    <row r="2" spans="1:7" x14ac:dyDescent="0.3">
      <c r="F2" s="31" t="s">
        <v>89</v>
      </c>
      <c r="G2" s="49" t="s">
        <v>19</v>
      </c>
    </row>
    <row r="3" spans="1:7" x14ac:dyDescent="0.3">
      <c r="A3" s="24" t="str">
        <f>Overview!B2</f>
        <v>Defiant / Valiant</v>
      </c>
      <c r="B3" s="10"/>
      <c r="C3" s="51" t="s">
        <v>65</v>
      </c>
      <c r="D3" s="51"/>
      <c r="F3" s="4"/>
      <c r="G3" s="50"/>
    </row>
    <row r="4" spans="1:7" x14ac:dyDescent="0.3">
      <c r="A4" s="13" t="s">
        <v>73</v>
      </c>
      <c r="B4" s="13"/>
      <c r="C4" s="17" t="s">
        <v>150</v>
      </c>
      <c r="F4" s="31"/>
      <c r="G4" s="53">
        <v>3</v>
      </c>
    </row>
    <row r="5" spans="1:7" x14ac:dyDescent="0.3">
      <c r="A5" s="24">
        <f>Overview!B5</f>
        <v>3</v>
      </c>
      <c r="B5" s="10"/>
      <c r="C5" s="17" t="s">
        <v>151</v>
      </c>
      <c r="F5" s="4"/>
      <c r="G5" s="53">
        <v>3</v>
      </c>
    </row>
    <row r="6" spans="1:7" x14ac:dyDescent="0.3">
      <c r="A6" s="13" t="s">
        <v>87</v>
      </c>
      <c r="B6" s="13"/>
      <c r="F6" s="4"/>
    </row>
    <row r="7" spans="1:7" x14ac:dyDescent="0.3">
      <c r="A7" s="14">
        <f>SUM(G4:G44)</f>
        <v>24</v>
      </c>
      <c r="B7" s="55"/>
      <c r="C7" s="51" t="s">
        <v>66</v>
      </c>
      <c r="D7" s="51"/>
      <c r="E7" s="4" t="s">
        <v>62</v>
      </c>
      <c r="F7" s="4"/>
    </row>
    <row r="8" spans="1:7" x14ac:dyDescent="0.3">
      <c r="C8" s="17" t="s">
        <v>197</v>
      </c>
      <c r="F8" s="7">
        <v>2.75</v>
      </c>
      <c r="G8" s="53">
        <v>3</v>
      </c>
    </row>
    <row r="9" spans="1:7" x14ac:dyDescent="0.3">
      <c r="A9" t="s">
        <v>77</v>
      </c>
      <c r="D9" s="17" t="s">
        <v>198</v>
      </c>
      <c r="E9" s="4" t="s">
        <v>200</v>
      </c>
    </row>
    <row r="10" spans="1:7" x14ac:dyDescent="0.3">
      <c r="A10" s="28" t="s">
        <v>74</v>
      </c>
      <c r="B10" s="13"/>
      <c r="D10" s="17" t="s">
        <v>199</v>
      </c>
      <c r="E10" s="4">
        <v>30</v>
      </c>
    </row>
    <row r="11" spans="1:7" x14ac:dyDescent="0.3">
      <c r="A11" s="25"/>
      <c r="B11" s="10"/>
      <c r="D11" s="17" t="s">
        <v>201</v>
      </c>
      <c r="E11" s="4">
        <v>1</v>
      </c>
    </row>
    <row r="12" spans="1:7" x14ac:dyDescent="0.3">
      <c r="A12" s="29" t="s">
        <v>75</v>
      </c>
      <c r="B12" s="13"/>
      <c r="D12" s="17" t="s">
        <v>209</v>
      </c>
      <c r="E12" s="4">
        <v>1</v>
      </c>
    </row>
    <row r="13" spans="1:7" x14ac:dyDescent="0.3">
      <c r="A13" s="26">
        <f>SUM(F8,F19,F31,F41)</f>
        <v>6.5</v>
      </c>
      <c r="B13" s="10"/>
      <c r="D13" s="17" t="s">
        <v>207</v>
      </c>
      <c r="E13" s="34" t="s">
        <v>208</v>
      </c>
    </row>
    <row r="14" spans="1:7" x14ac:dyDescent="0.3">
      <c r="D14" s="17" t="s">
        <v>202</v>
      </c>
      <c r="E14" s="34" t="s">
        <v>203</v>
      </c>
    </row>
    <row r="15" spans="1:7" x14ac:dyDescent="0.3">
      <c r="D15" s="17" t="s">
        <v>204</v>
      </c>
      <c r="E15" s="4" t="s">
        <v>205</v>
      </c>
    </row>
    <row r="16" spans="1:7" x14ac:dyDescent="0.3">
      <c r="D16" s="17" t="s">
        <v>206</v>
      </c>
      <c r="E16" s="4" t="s">
        <v>210</v>
      </c>
      <c r="G16" s="53">
        <v>0</v>
      </c>
    </row>
    <row r="17" spans="3:7" x14ac:dyDescent="0.3">
      <c r="D17" s="17" t="s">
        <v>211</v>
      </c>
      <c r="E17" s="4" t="s">
        <v>119</v>
      </c>
      <c r="G17" s="53">
        <v>0</v>
      </c>
    </row>
    <row r="19" spans="3:7" x14ac:dyDescent="0.3">
      <c r="C19" s="17" t="s">
        <v>212</v>
      </c>
      <c r="F19" s="7">
        <v>2.75</v>
      </c>
      <c r="G19" s="53">
        <v>3</v>
      </c>
    </row>
    <row r="20" spans="3:7" x14ac:dyDescent="0.3">
      <c r="D20" s="17" t="s">
        <v>198</v>
      </c>
      <c r="E20" s="4" t="s">
        <v>200</v>
      </c>
    </row>
    <row r="21" spans="3:7" x14ac:dyDescent="0.3">
      <c r="D21" s="17" t="s">
        <v>199</v>
      </c>
      <c r="E21" s="4">
        <v>30</v>
      </c>
    </row>
    <row r="22" spans="3:7" x14ac:dyDescent="0.3">
      <c r="D22" s="17" t="s">
        <v>201</v>
      </c>
      <c r="E22" s="4">
        <v>1</v>
      </c>
    </row>
    <row r="23" spans="3:7" x14ac:dyDescent="0.3">
      <c r="D23" s="17" t="s">
        <v>209</v>
      </c>
      <c r="E23" s="4">
        <v>1</v>
      </c>
    </row>
    <row r="24" spans="3:7" x14ac:dyDescent="0.3">
      <c r="D24" s="17" t="s">
        <v>207</v>
      </c>
      <c r="E24" s="34" t="s">
        <v>208</v>
      </c>
    </row>
    <row r="25" spans="3:7" x14ac:dyDescent="0.3">
      <c r="D25" s="17" t="s">
        <v>202</v>
      </c>
      <c r="E25" s="34" t="s">
        <v>203</v>
      </c>
    </row>
    <row r="26" spans="3:7" ht="14.4" customHeight="1" x14ac:dyDescent="0.3">
      <c r="D26" s="17" t="s">
        <v>204</v>
      </c>
      <c r="E26" s="4" t="s">
        <v>213</v>
      </c>
    </row>
    <row r="27" spans="3:7" x14ac:dyDescent="0.3">
      <c r="D27" s="17" t="s">
        <v>206</v>
      </c>
      <c r="E27" s="4" t="s">
        <v>210</v>
      </c>
      <c r="G27" s="53">
        <v>0</v>
      </c>
    </row>
    <row r="28" spans="3:7" x14ac:dyDescent="0.3">
      <c r="D28" s="17" t="s">
        <v>211</v>
      </c>
      <c r="E28" s="4" t="s">
        <v>119</v>
      </c>
      <c r="G28" s="53">
        <v>0</v>
      </c>
    </row>
    <row r="30" spans="3:7" x14ac:dyDescent="0.3">
      <c r="C30" s="51" t="s">
        <v>67</v>
      </c>
      <c r="D30" s="51"/>
      <c r="F30" s="4"/>
    </row>
    <row r="31" spans="3:7" x14ac:dyDescent="0.3">
      <c r="C31" s="40" t="s">
        <v>214</v>
      </c>
      <c r="D31" s="51"/>
      <c r="F31" s="7">
        <v>1</v>
      </c>
      <c r="G31" s="53">
        <v>6</v>
      </c>
    </row>
    <row r="32" spans="3:7" x14ac:dyDescent="0.3">
      <c r="C32" s="51"/>
      <c r="D32" s="40" t="s">
        <v>215</v>
      </c>
      <c r="E32" s="4" t="s">
        <v>218</v>
      </c>
      <c r="F32" s="4"/>
    </row>
    <row r="33" spans="2:7" x14ac:dyDescent="0.3">
      <c r="C33" s="51"/>
      <c r="D33" s="40" t="s">
        <v>216</v>
      </c>
      <c r="E33" s="4">
        <v>1</v>
      </c>
      <c r="F33" s="4"/>
    </row>
    <row r="34" spans="2:7" x14ac:dyDescent="0.3">
      <c r="C34" s="51"/>
      <c r="D34" s="40" t="s">
        <v>202</v>
      </c>
      <c r="E34" s="34" t="s">
        <v>219</v>
      </c>
      <c r="F34" s="4"/>
    </row>
    <row r="35" spans="2:7" x14ac:dyDescent="0.3">
      <c r="C35" s="51"/>
      <c r="D35" s="40" t="s">
        <v>217</v>
      </c>
      <c r="E35" s="34" t="s">
        <v>220</v>
      </c>
      <c r="F35" s="4"/>
      <c r="G35" s="53">
        <v>1</v>
      </c>
    </row>
    <row r="36" spans="2:7" x14ac:dyDescent="0.3">
      <c r="C36" s="51"/>
      <c r="D36" s="40" t="s">
        <v>180</v>
      </c>
      <c r="E36" s="4" t="s">
        <v>221</v>
      </c>
      <c r="F36" s="4"/>
    </row>
    <row r="37" spans="2:7" x14ac:dyDescent="0.3">
      <c r="C37" s="51"/>
      <c r="D37" s="40" t="s">
        <v>206</v>
      </c>
      <c r="E37" s="4" t="s">
        <v>222</v>
      </c>
      <c r="F37" s="4"/>
      <c r="G37" s="53">
        <v>0</v>
      </c>
    </row>
    <row r="38" spans="2:7" x14ac:dyDescent="0.3">
      <c r="B38" s="86"/>
      <c r="C38" s="40"/>
      <c r="D38" s="40"/>
      <c r="E38" s="87"/>
      <c r="F38" s="87"/>
      <c r="G38" s="88"/>
    </row>
    <row r="39" spans="2:7" x14ac:dyDescent="0.3">
      <c r="B39" s="86"/>
      <c r="C39" s="40" t="s">
        <v>223</v>
      </c>
      <c r="D39" s="40"/>
      <c r="E39" s="87">
        <v>6</v>
      </c>
      <c r="F39" s="87"/>
      <c r="G39" s="89">
        <v>2</v>
      </c>
    </row>
    <row r="40" spans="2:7" x14ac:dyDescent="0.3">
      <c r="B40" s="86"/>
      <c r="C40" s="85"/>
      <c r="D40" s="85"/>
      <c r="E40" s="34"/>
      <c r="F40" s="87"/>
      <c r="G40" s="88"/>
    </row>
    <row r="41" spans="2:7" x14ac:dyDescent="0.3">
      <c r="C41" s="78" t="s">
        <v>141</v>
      </c>
      <c r="D41" s="78"/>
      <c r="E41" s="78"/>
      <c r="F41" s="7">
        <v>0</v>
      </c>
      <c r="G41" s="53">
        <v>3</v>
      </c>
    </row>
    <row r="42" spans="2:7" x14ac:dyDescent="0.3">
      <c r="C42" s="17" t="s">
        <v>142</v>
      </c>
      <c r="E42" s="4" t="s">
        <v>143</v>
      </c>
      <c r="F42" s="4"/>
    </row>
    <row r="43" spans="2:7" x14ac:dyDescent="0.3">
      <c r="F43" s="4"/>
    </row>
    <row r="44" spans="2:7" x14ac:dyDescent="0.3">
      <c r="C44" s="78" t="s">
        <v>144</v>
      </c>
      <c r="D44" s="78"/>
      <c r="E44" s="78"/>
      <c r="F44" s="4"/>
      <c r="G44" s="53"/>
    </row>
    <row r="45" spans="2:7" x14ac:dyDescent="0.3">
      <c r="E45" s="4" t="s">
        <v>62</v>
      </c>
      <c r="F45" s="4"/>
    </row>
    <row r="46" spans="2:7" x14ac:dyDescent="0.3">
      <c r="F46" s="4"/>
    </row>
    <row r="47" spans="2:7" x14ac:dyDescent="0.3">
      <c r="F47" s="4"/>
    </row>
    <row r="48" spans="2:7" x14ac:dyDescent="0.3">
      <c r="F48" s="4"/>
    </row>
    <row r="49" spans="6:6" x14ac:dyDescent="0.3">
      <c r="F49" s="4"/>
    </row>
    <row r="50" spans="6:6" x14ac:dyDescent="0.3">
      <c r="F50" s="4"/>
    </row>
    <row r="51" spans="6:6" x14ac:dyDescent="0.3">
      <c r="F51" s="4"/>
    </row>
    <row r="52" spans="6:6" x14ac:dyDescent="0.3">
      <c r="F52" s="4"/>
    </row>
    <row r="53" spans="6:6" x14ac:dyDescent="0.3">
      <c r="F53" s="4"/>
    </row>
    <row r="54" spans="6:6" x14ac:dyDescent="0.3">
      <c r="F54" s="4"/>
    </row>
    <row r="55" spans="6:6" x14ac:dyDescent="0.3">
      <c r="F55" s="4"/>
    </row>
    <row r="56" spans="6:6" x14ac:dyDescent="0.3">
      <c r="F56" s="4"/>
    </row>
    <row r="57" spans="6:6" x14ac:dyDescent="0.3">
      <c r="F57" s="4"/>
    </row>
    <row r="58" spans="6:6" x14ac:dyDescent="0.3">
      <c r="F58" s="4"/>
    </row>
    <row r="59" spans="6:6" x14ac:dyDescent="0.3">
      <c r="F59" s="4"/>
    </row>
    <row r="60" spans="6:6" x14ac:dyDescent="0.3">
      <c r="F60" s="4"/>
    </row>
    <row r="61" spans="6:6" x14ac:dyDescent="0.3">
      <c r="F61" s="4"/>
    </row>
    <row r="62" spans="6:6" x14ac:dyDescent="0.3">
      <c r="F62" s="4"/>
    </row>
    <row r="63" spans="6:6" x14ac:dyDescent="0.3">
      <c r="F63" s="4"/>
    </row>
    <row r="64" spans="6:6" x14ac:dyDescent="0.3">
      <c r="F64" s="4"/>
    </row>
    <row r="65" spans="6:6" x14ac:dyDescent="0.3">
      <c r="F65" s="4"/>
    </row>
    <row r="66" spans="6:6" x14ac:dyDescent="0.3">
      <c r="F66" s="4"/>
    </row>
    <row r="67" spans="6:6" x14ac:dyDescent="0.3">
      <c r="F67" s="4"/>
    </row>
    <row r="68" spans="6:6" x14ac:dyDescent="0.3">
      <c r="F68" s="4"/>
    </row>
    <row r="69" spans="6:6" x14ac:dyDescent="0.3">
      <c r="F69" s="4"/>
    </row>
    <row r="70" spans="6:6" x14ac:dyDescent="0.3">
      <c r="F70" s="4"/>
    </row>
    <row r="71" spans="6:6" x14ac:dyDescent="0.3">
      <c r="F71" s="4"/>
    </row>
    <row r="72" spans="6:6" x14ac:dyDescent="0.3">
      <c r="F72" s="4"/>
    </row>
    <row r="73" spans="6:6" x14ac:dyDescent="0.3">
      <c r="F73" s="4"/>
    </row>
    <row r="74" spans="6:6" x14ac:dyDescent="0.3">
      <c r="F74" s="4"/>
    </row>
    <row r="75" spans="6:6" x14ac:dyDescent="0.3">
      <c r="F75" s="4"/>
    </row>
    <row r="76" spans="6:6" x14ac:dyDescent="0.3">
      <c r="F76" s="4"/>
    </row>
    <row r="77" spans="6:6" x14ac:dyDescent="0.3">
      <c r="F77" s="4"/>
    </row>
    <row r="78" spans="6:6" x14ac:dyDescent="0.3">
      <c r="F78" s="4"/>
    </row>
    <row r="79" spans="6:6" x14ac:dyDescent="0.3">
      <c r="F79" s="4"/>
    </row>
    <row r="80" spans="6:6" x14ac:dyDescent="0.3">
      <c r="F80" s="4"/>
    </row>
    <row r="81" spans="3:6" x14ac:dyDescent="0.3">
      <c r="F81" s="4"/>
    </row>
    <row r="82" spans="3:6" x14ac:dyDescent="0.3">
      <c r="F82" s="4"/>
    </row>
    <row r="83" spans="3:6" x14ac:dyDescent="0.3">
      <c r="C83" s="52"/>
      <c r="D83" s="52"/>
      <c r="F83" s="4"/>
    </row>
    <row r="84" spans="3:6" x14ac:dyDescent="0.3">
      <c r="F84" s="4"/>
    </row>
    <row r="85" spans="3:6" x14ac:dyDescent="0.3">
      <c r="F85" s="4"/>
    </row>
    <row r="86" spans="3:6" x14ac:dyDescent="0.3">
      <c r="E86" s="10"/>
      <c r="F86" s="4"/>
    </row>
    <row r="87" spans="3:6" x14ac:dyDescent="0.3">
      <c r="F87" s="4"/>
    </row>
    <row r="88" spans="3:6" x14ac:dyDescent="0.3">
      <c r="F88" s="4"/>
    </row>
    <row r="89" spans="3:6" x14ac:dyDescent="0.3">
      <c r="F89" s="10"/>
    </row>
  </sheetData>
  <mergeCells count="2">
    <mergeCell ref="C41:E41"/>
    <mergeCell ref="C44:E44"/>
  </mergeCells>
  <pageMargins left="0.7" right="0.7" top="0.75" bottom="0.75" header="0.3" footer="0.3"/>
  <pageSetup orientation="portrait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H13"/>
  <sheetViews>
    <sheetView workbookViewId="0">
      <selection activeCell="G4" sqref="G4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3" customWidth="1"/>
    <col min="4" max="4" width="8.88671875" customWidth="1"/>
    <col min="5" max="6" width="8.88671875" style="4" customWidth="1"/>
    <col min="7" max="8" width="8.88671875" style="4"/>
  </cols>
  <sheetData>
    <row r="1" spans="1:8" x14ac:dyDescent="0.3">
      <c r="A1" s="1" t="s">
        <v>68</v>
      </c>
      <c r="B1"/>
      <c r="C1"/>
    </row>
    <row r="2" spans="1:8" x14ac:dyDescent="0.3">
      <c r="B2"/>
      <c r="C2"/>
      <c r="G2" s="31" t="s">
        <v>19</v>
      </c>
      <c r="H2" s="31" t="s">
        <v>89</v>
      </c>
    </row>
    <row r="3" spans="1:8" x14ac:dyDescent="0.3">
      <c r="A3" s="24" t="str">
        <f>Overview!B2</f>
        <v>Defiant / Valiant</v>
      </c>
      <c r="B3"/>
      <c r="C3" s="23" t="s">
        <v>69</v>
      </c>
      <c r="E3" s="34"/>
      <c r="F3" s="34"/>
      <c r="G3" s="22">
        <v>8</v>
      </c>
    </row>
    <row r="4" spans="1:8" x14ac:dyDescent="0.3">
      <c r="A4" s="13" t="s">
        <v>73</v>
      </c>
      <c r="B4"/>
      <c r="C4" s="32" t="s">
        <v>224</v>
      </c>
      <c r="E4" s="34"/>
      <c r="F4" s="34"/>
    </row>
    <row r="5" spans="1:8" x14ac:dyDescent="0.3">
      <c r="A5" s="24">
        <f>Overview!B5</f>
        <v>3</v>
      </c>
      <c r="B5"/>
      <c r="C5"/>
    </row>
    <row r="6" spans="1:8" x14ac:dyDescent="0.3">
      <c r="A6" s="13" t="s">
        <v>87</v>
      </c>
      <c r="B6"/>
      <c r="C6" s="23" t="s">
        <v>70</v>
      </c>
      <c r="E6" s="4" t="s">
        <v>62</v>
      </c>
      <c r="G6" s="22"/>
    </row>
    <row r="7" spans="1:8" x14ac:dyDescent="0.3">
      <c r="A7" s="14">
        <f>SUM(G3:G6)</f>
        <v>8</v>
      </c>
      <c r="B7"/>
      <c r="C7"/>
    </row>
    <row r="8" spans="1:8" x14ac:dyDescent="0.3">
      <c r="B8"/>
      <c r="C8"/>
    </row>
    <row r="9" spans="1:8" x14ac:dyDescent="0.3">
      <c r="A9" t="s">
        <v>77</v>
      </c>
      <c r="B9"/>
      <c r="C9"/>
    </row>
    <row r="10" spans="1:8" x14ac:dyDescent="0.3">
      <c r="A10" s="28" t="s">
        <v>74</v>
      </c>
      <c r="B10"/>
      <c r="C10"/>
    </row>
    <row r="11" spans="1:8" x14ac:dyDescent="0.3">
      <c r="A11" s="25"/>
      <c r="B11"/>
      <c r="C11"/>
    </row>
    <row r="12" spans="1:8" x14ac:dyDescent="0.3">
      <c r="A12" s="29" t="s">
        <v>75</v>
      </c>
      <c r="B12"/>
    </row>
    <row r="13" spans="1:8" x14ac:dyDescent="0.3">
      <c r="A13" s="2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cp:lastPrinted>2026-09-20T11:17:34Z</cp:lastPrinted>
  <dcterms:created xsi:type="dcterms:W3CDTF">2015-06-05T18:17:20Z</dcterms:created>
  <dcterms:modified xsi:type="dcterms:W3CDTF">2026-10-10T11:30:26Z</dcterms:modified>
</cp:coreProperties>
</file>