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an's Documents (Warroom)\My Projects\Star Fleet Command (SFC)\Ship Class reports\"/>
    </mc:Choice>
  </mc:AlternateContent>
  <xr:revisionPtr revIDLastSave="0" documentId="13_ncr:1_{5A4D944F-DE13-478B-85AA-2EAFF5ABAA0B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Overview (Flight I)" sheetId="1" r:id="rId1"/>
    <sheet name="Hull" sheetId="9" r:id="rId2"/>
    <sheet name="Personnel Systems" sheetId="3" r:id="rId3"/>
    <sheet name="Propulsion Systems" sheetId="4" r:id="rId4"/>
    <sheet name="Power Systems" sheetId="5" r:id="rId5"/>
    <sheet name="Operations Systems" sheetId="6" r:id="rId6"/>
    <sheet name="Tactical Systems" sheetId="7" r:id="rId7"/>
    <sheet name="Auxiliary Spacecraft Systems" sheetId="8" r:id="rId8"/>
    <sheet name="Overview (Flight II)" sheetId="10" r:id="rId9"/>
    <sheet name="Hull (2)" sheetId="11" r:id="rId10"/>
    <sheet name="Personnel Systems (2)" sheetId="12" r:id="rId11"/>
    <sheet name="Propulsion Systems (2)" sheetId="13" r:id="rId12"/>
    <sheet name="Power Systems (2)" sheetId="14" r:id="rId13"/>
    <sheet name="Operations Systems (2)" sheetId="15" r:id="rId14"/>
    <sheet name="Tactical Systems (2)" sheetId="16" r:id="rId15"/>
    <sheet name="Auxiliary Spacecraft System (2)" sheetId="17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0" l="1"/>
  <c r="A7" i="17"/>
  <c r="A5" i="17"/>
  <c r="A3" i="17"/>
  <c r="A13" i="16"/>
  <c r="D23" i="10" s="1"/>
  <c r="A7" i="16"/>
  <c r="B23" i="10" s="1"/>
  <c r="A5" i="16"/>
  <c r="A3" i="16"/>
  <c r="A13" i="15"/>
  <c r="D22" i="10" s="1"/>
  <c r="A11" i="15"/>
  <c r="C22" i="10" s="1"/>
  <c r="A7" i="15"/>
  <c r="B22" i="10" s="1"/>
  <c r="A5" i="15"/>
  <c r="A3" i="15"/>
  <c r="A17" i="14"/>
  <c r="A15" i="14"/>
  <c r="E21" i="10" s="1"/>
  <c r="E25" i="10" s="1"/>
  <c r="G14" i="14"/>
  <c r="A7" i="14"/>
  <c r="B21" i="10" s="1"/>
  <c r="A5" i="14"/>
  <c r="A3" i="14"/>
  <c r="A13" i="13"/>
  <c r="D20" i="10" s="1"/>
  <c r="A11" i="13"/>
  <c r="C20" i="10" s="1"/>
  <c r="A7" i="13"/>
  <c r="B20" i="10" s="1"/>
  <c r="A5" i="13"/>
  <c r="A3" i="13"/>
  <c r="A13" i="12"/>
  <c r="D19" i="10" s="1"/>
  <c r="A11" i="12"/>
  <c r="A7" i="12"/>
  <c r="B19" i="10" s="1"/>
  <c r="A5" i="12"/>
  <c r="A3" i="12"/>
  <c r="E11" i="11"/>
  <c r="E8" i="11"/>
  <c r="A7" i="11"/>
  <c r="A5" i="11"/>
  <c r="A3" i="11"/>
  <c r="D24" i="10"/>
  <c r="C24" i="10"/>
  <c r="B24" i="10"/>
  <c r="C23" i="10"/>
  <c r="D21" i="10"/>
  <c r="C21" i="10"/>
  <c r="C19" i="10"/>
  <c r="D18" i="10"/>
  <c r="C18" i="10"/>
  <c r="B18" i="10"/>
  <c r="E7" i="10"/>
  <c r="B10" i="10" s="1"/>
  <c r="B23" i="1"/>
  <c r="A13" i="7"/>
  <c r="D23" i="1" s="1"/>
  <c r="A7" i="7"/>
  <c r="G14" i="5"/>
  <c r="A13" i="6"/>
  <c r="D22" i="1" s="1"/>
  <c r="A11" i="6"/>
  <c r="C22" i="1" s="1"/>
  <c r="E11" i="9"/>
  <c r="E8" i="9"/>
  <c r="A7" i="5"/>
  <c r="B21" i="1" s="1"/>
  <c r="A15" i="5"/>
  <c r="E21" i="1" s="1"/>
  <c r="E25" i="1" s="1"/>
  <c r="A7" i="8"/>
  <c r="B24" i="1" s="1"/>
  <c r="A7" i="6"/>
  <c r="B22" i="1" s="1"/>
  <c r="A13" i="4"/>
  <c r="A11" i="4"/>
  <c r="C20" i="1" s="1"/>
  <c r="A7" i="4"/>
  <c r="B20" i="1" s="1"/>
  <c r="A13" i="3"/>
  <c r="A11" i="3"/>
  <c r="C19" i="1" s="1"/>
  <c r="D24" i="1"/>
  <c r="C24" i="1"/>
  <c r="A5" i="8"/>
  <c r="A3" i="8"/>
  <c r="C23" i="1"/>
  <c r="A5" i="7"/>
  <c r="A3" i="7"/>
  <c r="A5" i="6"/>
  <c r="A3" i="6"/>
  <c r="A17" i="5"/>
  <c r="A5" i="5"/>
  <c r="A3" i="5"/>
  <c r="D20" i="1"/>
  <c r="A5" i="4"/>
  <c r="A3" i="4"/>
  <c r="A7" i="3"/>
  <c r="D18" i="1"/>
  <c r="C18" i="1"/>
  <c r="A7" i="9"/>
  <c r="B18" i="1" s="1"/>
  <c r="A5" i="9"/>
  <c r="A3" i="9"/>
  <c r="D19" i="1"/>
  <c r="D21" i="1"/>
  <c r="C21" i="1"/>
  <c r="A5" i="3"/>
  <c r="A3" i="3"/>
  <c r="D25" i="10" l="1"/>
  <c r="C25" i="10"/>
  <c r="B12" i="10"/>
  <c r="B25" i="10"/>
  <c r="B14" i="10"/>
  <c r="B13" i="10"/>
  <c r="C14" i="10"/>
  <c r="B19" i="1"/>
  <c r="C25" i="1"/>
  <c r="D25" i="1"/>
  <c r="E7" i="1"/>
  <c r="B10" i="1" s="1"/>
  <c r="C14" i="1" s="1"/>
  <c r="B25" i="1" l="1"/>
  <c r="B12" i="1"/>
  <c r="B14" i="1"/>
  <c r="B13" i="1" l="1"/>
  <c r="B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4" authorId="0" shapeId="0" xr:uid="{07FD6B25-ED4F-495B-A026-7639C81FD772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8FCAA630-462D-4876-AFF7-AF074DC89821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D6036056-0C88-43AE-949F-0D170F67331D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8additional for pre-2291 and 10 additional for post-2290 ships.</t>
        </r>
      </text>
    </comment>
    <comment ref="F11" authorId="0" shapeId="0" xr:uid="{9804D594-D31F-41E5-B638-8D7D39A06FF3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E3" authorId="0" shapeId="0" xr:uid="{409C5C39-E456-432B-8B08-266075DC7E1C}">
      <text>
        <r>
          <rPr>
            <sz val="9"/>
            <color indexed="81"/>
            <rFont val="Tahoma"/>
            <family val="2"/>
          </rPr>
          <t>custom number</t>
        </r>
      </text>
    </comment>
    <comment ref="G10" authorId="0" shapeId="0" xr:uid="{B695F2DB-DE8C-4936-B113-3D7E2675126A}">
      <text>
        <r>
          <rPr>
            <b/>
            <sz val="9"/>
            <color indexed="81"/>
            <rFont val="Tahoma"/>
            <family val="2"/>
          </rPr>
          <t>Cost: 1 SU per 60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0" shapeId="0" xr:uid="{A516FF66-19D5-4C23-BC62-2BB2CECACF1D}">
      <text>
        <r>
          <rPr>
            <b/>
            <sz val="9"/>
            <color indexed="81"/>
            <rFont val="Tahoma"/>
            <family val="2"/>
          </rPr>
          <t>Cost: 1 SU per 20 quarters</t>
        </r>
      </text>
    </comment>
    <comment ref="G12" authorId="0" shapeId="0" xr:uid="{CBEE1D89-5E4A-4F33-9EEC-6E6F426029F6}">
      <text>
        <r>
          <rPr>
            <b/>
            <sz val="9"/>
            <color indexed="81"/>
            <rFont val="Tahoma"/>
            <family val="2"/>
          </rPr>
          <t>Cost: 1 SU per 10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0" shapeId="0" xr:uid="{0FDEF6F2-8DB6-4B8C-90E1-D539C2C2922B}">
      <text>
        <r>
          <rPr>
            <b/>
            <sz val="9"/>
            <color indexed="81"/>
            <rFont val="Tahoma"/>
            <family val="2"/>
          </rPr>
          <t>Cost: 1 SU per 5 quarters</t>
        </r>
      </text>
    </comment>
    <comment ref="G14" authorId="0" shapeId="0" xr:uid="{F08CA1E7-9BDC-40E4-85E2-44D317C36C8B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5" authorId="0" shapeId="0" xr:uid="{2A7DCDFC-D236-481D-9292-B7DA02428195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6" authorId="0" shapeId="0" xr:uid="{6E4FA681-9F41-49F8-8948-013228866212}">
      <text>
        <r>
          <rPr>
            <b/>
            <sz val="9"/>
            <color indexed="81"/>
            <rFont val="Tahoma"/>
            <family val="2"/>
          </rPr>
          <t>Cost: 1 SU per 60 quarters</t>
        </r>
      </text>
    </comment>
    <comment ref="F19" authorId="0" shapeId="0" xr:uid="{F931FBDE-5EFB-4E74-BD38-26D88FBFD556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19" authorId="0" shapeId="0" xr:uid="{1FB22E5C-AF8C-47CA-8B5C-287210B62417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0" authorId="0" shapeId="0" xr:uid="{49050487-D68D-4BDE-BF62-9C7CD3AFA720}">
      <text>
        <r>
          <rPr>
            <b/>
            <sz val="9"/>
            <color indexed="81"/>
            <rFont val="Tahoma"/>
            <family val="2"/>
          </rPr>
          <t>Power Requirement: half the Power needed for Basic Life Support, rounded up</t>
        </r>
      </text>
    </comment>
    <comment ref="G20" authorId="0" shapeId="0" xr:uid="{3F19752D-1CC8-477D-8F7C-C53D25424B45}">
      <text>
        <r>
          <rPr>
            <b/>
            <sz val="9"/>
            <color indexed="81"/>
            <rFont val="Tahoma"/>
            <family val="2"/>
          </rPr>
          <t>Cost: 2 x Size</t>
        </r>
      </text>
    </comment>
    <comment ref="G21" authorId="0" shapeId="0" xr:uid="{FB2E4EF7-F195-4992-870A-B65333EDD704}">
      <text>
        <r>
          <rPr>
            <b/>
            <sz val="9"/>
            <color indexed="81"/>
            <rFont val="Tahoma"/>
            <family val="2"/>
          </rPr>
          <t>Cost: 2 x Size; each additional 5 shelter areas cost 1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2" authorId="0" shapeId="0" xr:uid="{CCED056C-4AD4-4020-B364-9FD614C65B45}">
      <text>
        <r>
          <rPr>
            <b/>
            <sz val="9"/>
            <color indexed="81"/>
            <rFont val="Tahoma"/>
            <family val="2"/>
          </rPr>
          <t>Power Requirement: (0.5 x Size) Power per round (minimum of 1)</t>
        </r>
      </text>
    </comment>
    <comment ref="G22" authorId="0" shapeId="0" xr:uid="{B9315D04-8758-42AB-9711-28FFDEF1BFC1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0" shapeId="0" xr:uid="{4A27E089-41A1-4B76-AACB-A77F491F0D3A}">
      <text>
        <r>
          <rPr>
            <b/>
            <sz val="9"/>
            <color indexed="81"/>
            <rFont val="Tahoma"/>
            <family val="2"/>
          </rPr>
          <t>Cost: 1 x Size per year’s worth of basic consumables; 1.5 x Size for vessels without replicator technology</t>
        </r>
      </text>
    </comment>
    <comment ref="F26" authorId="0" shapeId="0" xr:uid="{7EEC5920-148A-4D43-BC00-A8E85816E367}">
      <text>
        <r>
          <rPr>
            <b/>
            <sz val="9"/>
            <color indexed="81"/>
            <rFont val="Tahoma"/>
            <family val="2"/>
          </rPr>
          <t>Power Requirement: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0" shapeId="0" xr:uid="{637E69EF-799C-46A2-BC05-FDC3433F68A9}">
      <text>
        <r>
          <rPr>
            <b/>
            <sz val="9"/>
            <color indexed="81"/>
            <rFont val="Tahoma"/>
            <family val="2"/>
          </rPr>
          <t>Cost: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7" authorId="0" shapeId="0" xr:uid="{BCD5A691-AEEB-43D5-AAE1-407E69964869}">
      <text>
        <r>
          <rPr>
            <b/>
            <sz val="9"/>
            <color indexed="81"/>
            <rFont val="Tahoma"/>
            <family val="2"/>
          </rPr>
          <t>Power Requirement: see table</t>
        </r>
      </text>
    </comment>
    <comment ref="G27" authorId="0" shapeId="0" xr:uid="{36B71E2A-B26B-45D2-B238-3E10E8822ACE}">
      <text>
        <r>
          <rPr>
            <b/>
            <sz val="9"/>
            <color indexed="81"/>
            <rFont val="Tahoma"/>
            <family val="2"/>
          </rPr>
          <t xml:space="preserve">Cost: see table
</t>
        </r>
      </text>
    </comment>
    <comment ref="F30" authorId="0" shapeId="0" xr:uid="{06D0CB4C-5849-4E2B-BD74-C9A5BDA8AFB5}">
      <text>
        <r>
          <rPr>
            <b/>
            <sz val="9"/>
            <color indexed="81"/>
            <rFont val="Tahoma"/>
            <family val="2"/>
          </rPr>
          <t>Power Requirement: 1 Power per rating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6674564D-D7BF-4537-B068-6B8E98F86855}">
      <text>
        <r>
          <rPr>
            <b/>
            <sz val="9"/>
            <color indexed="81"/>
            <rFont val="Tahoma"/>
            <family val="2"/>
          </rPr>
          <t>Cost: 5 per rating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2" authorId="0" shapeId="0" xr:uid="{2342C9B3-28C6-41CA-8E35-A39C25B944D3}">
      <text>
        <r>
          <rPr>
            <b/>
            <sz val="9"/>
            <color indexed="81"/>
            <rFont val="Tahoma"/>
            <family val="2"/>
          </rPr>
          <t>Power Requirement: 2 Power per rating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 xr:uid="{91F16CCC-F6ED-48A4-AA4D-5A24BDEE9A30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5" authorId="0" shapeId="0" xr:uid="{5A282939-A9F9-4294-9749-8AAC034D2627}">
      <text>
        <r>
          <rPr>
            <b/>
            <sz val="9"/>
            <color indexed="81"/>
            <rFont val="Tahoma"/>
            <family val="2"/>
          </rPr>
          <t>Power Requirement: none for Jefferies tubes; 2 Power for turbolifts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4B5CCC12-AF72-4276-A0E7-599A55D2C313}">
      <text>
        <r>
          <rPr>
            <b/>
            <sz val="9"/>
            <color indexed="81"/>
            <rFont val="Tahoma"/>
            <family val="2"/>
          </rPr>
          <t>Cost: 1 x Size for Jefferies tubes (only); 3 x Size for turbolifts and Jefferies tubes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7" authorId="0" shapeId="0" xr:uid="{91CFE788-FC30-483A-8932-FB0AA75C726D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</text>
    </comment>
    <comment ref="G37" authorId="0" shapeId="0" xr:uid="{412BFF72-D53E-4BD3-BB5C-E7E3B8773C3D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0" shapeId="0" xr:uid="{DB5B485E-3D07-488B-B2EF-5BED56D0A51A}">
      <text>
        <r>
          <rPr>
            <b/>
            <sz val="9"/>
            <color indexed="81"/>
            <rFont val="Tahoma"/>
            <family val="2"/>
          </rPr>
          <t>Cost: 1 SU for 20 4-person pods, additional 1 SU to add 1-4 people per pod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080F53BA-F2EF-4E39-9C07-BA65C1311613}">
      <text>
        <r>
          <rPr>
            <b/>
            <sz val="9"/>
            <color indexed="81"/>
            <rFont val="Tahoma"/>
            <family val="2"/>
          </rPr>
          <t>Power Requirement: 2 Power per 0.1 c used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" authorId="0" shapeId="0" xr:uid="{FE11A133-D34E-4019-895F-9C89A34B2A60}">
      <text>
        <r>
          <rPr>
            <b/>
            <sz val="9"/>
            <color indexed="81"/>
            <rFont val="Tahoma"/>
            <family val="2"/>
          </rPr>
          <t>Power Requirement: 2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A66425F1-C558-43B3-A01D-A39DE79D97C7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  <comment ref="F9" authorId="0" shapeId="0" xr:uid="{CEE7F4A3-FBB4-4895-B9EC-772EAE956E3C}">
      <text>
        <r>
          <rPr>
            <b/>
            <sz val="9"/>
            <color indexed="81"/>
            <rFont val="Tahoma"/>
            <family val="2"/>
          </rPr>
          <t>Power Requirement: 1 Power per round</t>
        </r>
      </text>
    </comment>
    <comment ref="G9" authorId="0" shapeId="0" xr:uid="{73D7B7A9-BEA4-44D5-BEE0-9A3A354369F8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AFF21BCB-45F3-4E40-96EF-34F935050A7F}">
      <text>
        <r>
          <rPr>
            <b/>
            <sz val="9"/>
            <color indexed="81"/>
            <rFont val="Tahoma"/>
            <family val="2"/>
          </rPr>
          <t>see table(s)</t>
        </r>
      </text>
    </comment>
    <comment ref="F5" authorId="0" shapeId="0" xr:uid="{424027AC-559B-4232-94F9-743805F4F727}">
      <text>
        <r>
          <rPr>
            <b/>
            <sz val="9"/>
            <color indexed="81"/>
            <rFont val="Tahoma"/>
            <family val="2"/>
          </rPr>
          <t>Cost: 3 SUs per additional fusion reactor (or 5 SUs x Size per additional fission reactor); 2 SUs per RTG unit; limited to size 4 vessels and smaller</t>
        </r>
      </text>
    </comment>
    <comment ref="G5" authorId="0" shapeId="0" xr:uid="{B63570B1-B2BF-4E84-A75E-36FD53323AB8}">
      <text>
        <r>
          <rPr>
            <b/>
            <sz val="9"/>
            <color indexed="81"/>
            <rFont val="Tahoma"/>
            <family val="2"/>
          </rPr>
          <t>Power Generation: 5 Power per fusion reactor set; 3 Power for fission reactor set; 2 Power per RTG unit</t>
        </r>
      </text>
    </comment>
    <comment ref="F7" authorId="0" shapeId="0" xr:uid="{00976A12-545C-47C5-9692-CE593B6F91ED}">
      <text>
        <r>
          <rPr>
            <b/>
            <sz val="9"/>
            <color indexed="81"/>
            <rFont val="Tahoma"/>
            <family val="2"/>
          </rPr>
          <t>see table</t>
        </r>
      </text>
    </comment>
    <comment ref="G7" authorId="0" shapeId="0" xr:uid="{54D045C8-BD34-4CFE-9208-C4E9CB5E803E}">
      <text>
        <r>
          <rPr>
            <b/>
            <sz val="9"/>
            <color indexed="81"/>
            <rFont val="Tahoma"/>
            <family val="2"/>
          </rPr>
          <t>see table; does not count towards Standard Usable Power</t>
        </r>
      </text>
    </comment>
    <comment ref="F9" authorId="0" shapeId="0" xr:uid="{E841FDB6-1929-4ED0-96F8-A1CA1D8E7252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F12" authorId="0" shapeId="0" xr:uid="{4ECD8831-65D7-4B75-8F3C-4F04D18F0EB4}">
      <text>
        <r>
          <rPr>
            <b/>
            <sz val="9"/>
            <color indexed="81"/>
            <rFont val="Tahoma"/>
            <family val="2"/>
          </rPr>
          <t>Cost: 5 x Size, plus Star Fleet-mandatory +5 SU; transfer 10 extra Power per round per +1 SU; additional +10 to +30 SU is common on combat vessels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4" authorId="0" shapeId="0" xr:uid="{BB28B0A6-AA9D-4F79-8B78-222E3DA9FA27}">
      <text>
        <r>
          <rPr>
            <b/>
            <sz val="9"/>
            <color indexed="81"/>
            <rFont val="Tahoma"/>
            <family val="2"/>
          </rPr>
          <t>Cost: 2 x Size (21st century); 4 x Size (22nd &amp; 23rd century); 5 x Size (24th+ century)</t>
        </r>
      </text>
    </comment>
    <comment ref="G5" authorId="0" shapeId="0" xr:uid="{1C5684A7-85CC-46D2-90DA-DBA2E28C3D6F}">
      <text>
        <r>
          <rPr>
            <b/>
            <sz val="9"/>
            <color indexed="81"/>
            <rFont val="Tahoma"/>
            <family val="2"/>
          </rPr>
          <t>Cost: 2 x Size (22nd &amp; 23rd century); 3 x Size (24th+ century)</t>
        </r>
      </text>
    </comment>
    <comment ref="F8" authorId="0" shapeId="0" xr:uid="{B1D3F503-FA19-4094-860C-00ED22AFF873}">
      <text>
        <r>
          <rPr>
            <b/>
            <sz val="9"/>
            <color indexed="81"/>
            <rFont val="Tahoma"/>
            <family val="2"/>
          </rPr>
          <t>5 Power per active core per round; 1 per round (pre-Duotronic)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7E1704BE-0DB0-4290-B88D-F14ED1498019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9" authorId="0" shapeId="0" xr:uid="{84A64B7D-0ADB-4F46-BF78-07F40187980E}">
      <text>
        <r>
          <rPr>
            <b/>
            <sz val="9"/>
            <color indexed="81"/>
            <rFont val="Tahoma"/>
            <family val="2"/>
          </rPr>
          <t>Power Requirement: 5 Power per active core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ED9DB379-47B1-4DFE-AF8D-7BBCFCA56347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10" authorId="0" shapeId="0" xr:uid="{33339643-EE06-49D6-BC1F-4456F7CC1B17}">
      <text>
        <r>
          <rPr>
            <b/>
            <sz val="9"/>
            <color indexed="81"/>
            <rFont val="Tahoma"/>
            <family val="2"/>
          </rPr>
          <t>Power Requirement: 1 (Class Alpha - duotronic minimum); 2 (Class Beta - isolinear minimum)</t>
        </r>
      </text>
    </comment>
    <comment ref="G10" authorId="0" shapeId="0" xr:uid="{F21FD100-D1DD-48A8-8617-C4E6DA53EAF1}">
      <text>
        <r>
          <rPr>
            <b/>
            <sz val="9"/>
            <color indexed="81"/>
            <rFont val="Tahoma"/>
            <family val="2"/>
          </rPr>
          <t>Cost: 2 (Class Alpha - duotronic minimum); 4 (Class Beta - isolinear minimum)</t>
        </r>
      </text>
    </comment>
    <comment ref="G11" authorId="0" shapeId="0" xr:uid="{304D47E2-ABBE-49F0-B86F-99145FAB2DF1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F13" authorId="0" shapeId="0" xr:uid="{1F48BB6B-D286-43D5-A9B9-ADB40C05628D}">
      <text>
        <r>
          <rPr>
            <b/>
            <sz val="9"/>
            <color indexed="81"/>
            <rFont val="Tahoma"/>
            <family val="2"/>
          </rPr>
          <t>Power Requirement: 5 Power per round of use</t>
        </r>
      </text>
    </comment>
    <comment ref="G13" authorId="0" shapeId="0" xr:uid="{AAA0EE17-1C34-464B-B4EE-4467EE5C57E8}">
      <text>
        <r>
          <rPr>
            <b/>
            <sz val="9"/>
            <color indexed="81"/>
            <rFont val="Tahoma"/>
            <family val="2"/>
          </rPr>
          <t>Cost: 2 x Size EM deflector array (pre-2215), 3 x Size (pre-2271) &amp; 4 x Size (post-2270 main deflector); 1 x Size (auxiliary deflector)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 xr:uid="{2607E6BE-1696-4552-ADF1-5DD123DB8612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16" authorId="0" shapeId="0" xr:uid="{39066896-E78D-4BDC-AB79-5DF0F697B661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G20" authorId="0" shapeId="0" xr:uid="{3F95AAD8-78E5-4847-B4C0-0241864F5BD5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G21" authorId="0" shapeId="0" xr:uid="{02C5D367-0D54-4E40-8317-14507340FA9D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23" authorId="0" shapeId="0" xr:uid="{3C9607A4-CF4A-4FC7-8612-DFFD451E1B66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3" authorId="0" shapeId="0" xr:uid="{528D0BE5-D647-421E-A775-A1F40FF777DF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G24" authorId="0" shapeId="0" xr:uid="{532D0C7D-DDA4-4F6B-B9E1-E9DA59672C2B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G25" authorId="0" shapeId="0" xr:uid="{36EA6086-A765-4D38-A653-F9A307E2516D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27" authorId="0" shapeId="0" xr:uid="{BF3675ED-1FB1-485C-9433-78C4C62C60CA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7" authorId="0" shapeId="0" xr:uid="{2BA105FF-113B-4B51-9B87-BD6A06EB5B51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G28" authorId="0" shapeId="0" xr:uid="{EFB06652-7931-4B6B-8BDE-028C554A645E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G29" authorId="0" shapeId="0" xr:uid="{8566917B-07A2-458D-A4DF-0E0F9944EE9C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30" authorId="0" shapeId="0" xr:uid="{A6AAD4A9-0F80-4D3D-8E0F-7147F80A1670}">
      <text>
        <r>
          <rPr>
            <b/>
            <sz val="9"/>
            <color indexed="81"/>
            <rFont val="Tahoma"/>
            <family val="2"/>
          </rPr>
          <t>Power Requirement: 5 Power to launch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5F067845-D9F1-43BA-B6B6-9A93B363A32B}">
      <text>
        <r>
          <rPr>
            <b/>
            <sz val="9"/>
            <color indexed="81"/>
            <rFont val="Tahoma"/>
            <family val="2"/>
          </rPr>
          <t>Cost: 0.5 SU per 5 probes (minimum of 1 SU)</t>
        </r>
      </text>
    </comment>
    <comment ref="F33" authorId="0" shapeId="0" xr:uid="{83558F4C-CF35-40D7-AA2F-3A703208EBA2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0" shapeId="0" xr:uid="{69895D1A-FCEE-477F-9DA9-6FB42290AA0E}">
      <text>
        <r>
          <rPr>
            <b/>
            <sz val="9"/>
            <color indexed="81"/>
            <rFont val="Tahoma"/>
            <family val="2"/>
          </rPr>
          <t>Cost: 3 SUs per level of skill (Level 4 maximum), plus 1 SU per level of Coordination (Level 3 maximum)</t>
        </r>
      </text>
    </comment>
    <comment ref="F35" authorId="0" shapeId="0" xr:uid="{BFC24A60-410A-4B40-9C65-7CBE5998CA2F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C42CF7A5-A437-4543-BA92-CB60E2EE0406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E36" authorId="0" shapeId="0" xr:uid="{708626DF-3FB8-45CC-9301-7CFF3537E53E}">
      <text>
        <r>
          <rPr>
            <sz val="9"/>
            <color indexed="81"/>
            <rFont val="Tahoma"/>
            <family val="2"/>
          </rPr>
          <t xml:space="preserve">Customized PWR req for backup due to main comp having zero PWR req
</t>
        </r>
      </text>
    </comment>
    <comment ref="F36" authorId="0" shapeId="0" xr:uid="{DC26309A-7B66-4E7F-8604-46D407BBEFDC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0" shapeId="0" xr:uid="{356C65DD-DD56-4CC0-87F9-C0F8AAD383A0}">
      <text>
        <r>
          <rPr>
            <b/>
            <sz val="9"/>
            <color indexed="81"/>
            <rFont val="Tahoma"/>
            <family val="2"/>
          </rPr>
          <t>Varies (see table); 1 SU for each backup computer (or 0 if backup to Class 1 main computer)</t>
        </r>
      </text>
    </comment>
    <comment ref="F38" authorId="0" shapeId="0" xr:uid="{B0A8D3F7-5BE3-4EDE-A8C4-9FF5443313A8}">
      <text>
        <r>
          <rPr>
            <b/>
            <sz val="9"/>
            <color indexed="81"/>
            <rFont val="Tahoma"/>
            <family val="2"/>
          </rPr>
          <t>Power Requirement: 3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0" shapeId="0" xr:uid="{6444FE31-5C06-49F1-BF2F-2BEABA2C4F13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9" authorId="0" shapeId="0" xr:uid="{35246EC0-251C-4F85-98A7-52C38E24E958}">
      <text>
        <r>
          <rPr>
            <b/>
            <sz val="9"/>
            <color indexed="81"/>
            <rFont val="Tahoma"/>
            <family val="2"/>
          </rPr>
          <t>Power Requirement: 2 Power per round for Backup IDF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01F67492-4049-48EB-BCA1-D8707E5F7644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40" authorId="0" shapeId="0" xr:uid="{7839AEBE-DFCE-4B24-B2CB-B5986365061A}">
      <text>
        <r>
          <rPr>
            <b/>
            <sz val="9"/>
            <color indexed="81"/>
            <rFont val="Tahoma"/>
            <family val="2"/>
          </rPr>
          <t>Power Requirement: (0.25 x Size)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0" shapeId="0" xr:uid="{62552B46-E70C-4318-8BB8-BF405418D121}">
      <text>
        <r>
          <rPr>
            <b/>
            <sz val="9"/>
            <color indexed="81"/>
            <rFont val="Tahoma"/>
            <family val="2"/>
          </rPr>
          <t>Cost: 0.25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3" authorId="0" shapeId="0" xr:uid="{6DABF0CC-002A-4688-95EF-84C1E2D5873B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0" shapeId="0" xr:uid="{5CE1F0C1-2F92-48A1-B08C-6B82A7FA04F6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7" authorId="0" shapeId="0" xr:uid="{9BA75B66-A962-4688-A52B-CCC43F2600A8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0" shapeId="0" xr:uid="{C1163352-E216-4800-8313-39E0C6D596B9}">
      <text>
        <r>
          <rPr>
            <b/>
            <sz val="9"/>
            <color indexed="81"/>
            <rFont val="Tahoma"/>
            <family val="2"/>
          </rPr>
          <t>Cost: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0" authorId="0" shapeId="0" xr:uid="{1626D378-27C9-4ABE-83C8-DB905A524DDA}">
      <text>
        <r>
          <rPr>
            <b/>
            <sz val="9"/>
            <color indexed="81"/>
            <rFont val="Tahoma"/>
            <family val="2"/>
          </rPr>
          <t>Power Requirement: 4 Power per brig in use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 xr:uid="{A0F4F7FA-AA30-4D4B-B018-F763ABA7C6F4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3" authorId="0" shapeId="0" xr:uid="{FBA8055F-04D9-4BA4-8711-AC2AF6E3BF9B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53" authorId="0" shapeId="0" xr:uid="{DB0A24AA-EF24-4F5F-8C1C-A4D1EA913C71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4" authorId="0" shapeId="0" xr:uid="{8E48AA0F-44CA-4BE0-B5FE-45AA81185328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5" authorId="0" shapeId="0" xr:uid="{F569DDCC-DFE2-4C03-A5C3-D9BFD919F1B4}">
      <text>
        <r>
          <rPr>
            <b/>
            <sz val="9"/>
            <color indexed="81"/>
            <rFont val="Tahoma"/>
            <family val="2"/>
          </rPr>
          <t>Cost: 5 SUs per +10% with a specific Science Skill, or 3 SUs per +10% with specific Science Skill Specialization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4" authorId="0" shapeId="0" xr:uid="{FFCF9C6B-1E38-4E55-964C-E9372F16D32C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E3B4A243-483E-40FD-AF9F-819C6D3475B8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6CB8F476-8229-4318-B53C-DDA813211965}">
      <text>
        <r>
          <rPr>
            <b/>
            <sz val="9"/>
            <color indexed="81"/>
            <rFont val="Tahoma"/>
            <family val="2"/>
          </rPr>
          <t>Power Requirement: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55BB9B6E-BCA3-4BB6-9639-527045A16E96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11" authorId="0" shapeId="0" xr:uid="{AE762FA2-504C-459D-A2F2-2771E3396AF6}">
      <text>
        <r>
          <rPr>
            <b/>
            <sz val="9"/>
            <color indexed="81"/>
            <rFont val="Tahoma"/>
            <family val="2"/>
          </rPr>
          <t>Cost: Varies (see Table 9.2.4.1b); per weapon emplacement</t>
        </r>
      </text>
    </comment>
    <comment ref="G13" authorId="0" shapeId="0" xr:uid="{D46E9D1D-E13C-49DC-9669-952789A4A7DB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14" authorId="0" shapeId="0" xr:uid="{3B90512D-8511-4B0A-A399-6F852D145823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16" authorId="0" shapeId="0" xr:uid="{EAB2F17C-DD3E-4BE3-8432-9A3CA4D63ED5}">
      <text>
        <r>
          <rPr>
            <b/>
            <sz val="9"/>
            <color indexed="81"/>
            <rFont val="Tahoma"/>
            <family val="2"/>
          </rPr>
          <t>Power Requirement: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0" shapeId="0" xr:uid="{37464AF4-0026-446C-848D-8597ECC51F82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19" authorId="0" shapeId="0" xr:uid="{C9A5F744-7761-4482-AFEC-BAB1F57D6826}">
      <text>
        <r>
          <rPr>
            <b/>
            <sz val="9"/>
            <color indexed="81"/>
            <rFont val="Tahoma"/>
            <family val="2"/>
          </rPr>
          <t>Cost: Varies (see Table 9.2.4.1b); per weapon emplacement</t>
        </r>
      </text>
    </comment>
    <comment ref="G21" authorId="0" shapeId="0" xr:uid="{BBE113FC-4D42-4B38-AE39-0B258C4FD2DA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22" authorId="0" shapeId="0" xr:uid="{4324B801-8A0C-4E20-9D59-0A3229275AB4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24" authorId="0" shapeId="0" xr:uid="{4C6472AC-215A-4648-A4AB-21D4AC9EE96D}">
      <text>
        <r>
          <rPr>
            <b/>
            <sz val="9"/>
            <color indexed="81"/>
            <rFont val="Tahoma"/>
            <family val="2"/>
          </rPr>
          <t>Power Requirement: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0" shapeId="0" xr:uid="{31067198-465E-4C81-AF46-221C9EE3F890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27" authorId="0" shapeId="0" xr:uid="{41175BD6-7B23-433B-8080-D981F65E00DC}">
      <text>
        <r>
          <rPr>
            <b/>
            <sz val="9"/>
            <color indexed="81"/>
            <rFont val="Tahoma"/>
            <family val="2"/>
          </rPr>
          <t>Cost: Varies (see Table 9.2.4.1b); per weapon emplacement</t>
        </r>
      </text>
    </comment>
    <comment ref="G29" authorId="0" shapeId="0" xr:uid="{6A81E0D0-1BE2-4349-B8D1-73A7EF1312A5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30" authorId="0" shapeId="0" xr:uid="{2215C341-543E-411D-95A2-57A9E95D0D6E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32" authorId="0" shapeId="0" xr:uid="{FA9621F0-A8A4-42E3-B11D-DE05EB896769}">
      <text>
        <r>
          <rPr>
            <b/>
            <sz val="9"/>
            <color indexed="81"/>
            <rFont val="Tahoma"/>
            <family val="2"/>
          </rPr>
          <t>Power Requirement: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 xr:uid="{168B00DF-1E60-422D-939F-EBF894F4D5BE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35" authorId="0" shapeId="0" xr:uid="{D40EEFED-3EA7-40AD-8234-529A48389BED}">
      <text>
        <r>
          <rPr>
            <b/>
            <sz val="9"/>
            <color indexed="81"/>
            <rFont val="Tahoma"/>
            <family val="2"/>
          </rPr>
          <t>Cost: Varies (see Table 9.2.4.1b); per weapon emplacement</t>
        </r>
      </text>
    </comment>
    <comment ref="G37" authorId="0" shapeId="0" xr:uid="{3E9C06DB-8A69-4D17-98B4-2E2BDAE1F61D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38" authorId="0" shapeId="0" xr:uid="{0C648B0E-ED52-4C9B-89DB-06B37310019D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41" authorId="0" shapeId="0" xr:uid="{373B6FD6-9383-4B4D-9A2C-C6FBC76B1A42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0" shapeId="0" xr:uid="{8DCFAD15-DD03-4566-A73F-3D8E7F953960}">
      <text>
        <r>
          <rPr>
            <b/>
            <sz val="9"/>
            <color indexed="81"/>
            <rFont val="Tahoma"/>
            <family val="2"/>
          </rPr>
          <t>Cost: 0.5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0" shapeId="0" xr:uid="{232DFEF2-65EF-4078-BFCF-574D460E5499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0" shapeId="0" xr:uid="{2E5DF39A-8B2F-48A9-96A2-DFB51EF8D0C5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9" authorId="0" shapeId="0" xr:uid="{78D89FB1-A155-464E-99FD-F68D6E799900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9" authorId="0" shapeId="0" xr:uid="{0D1CA76F-75AD-42A8-A1F8-2E990285F54F}">
      <text>
        <r>
          <rPr>
            <b/>
            <sz val="9"/>
            <color indexed="81"/>
            <rFont val="Tahoma"/>
            <family val="2"/>
          </rPr>
          <t>Cost: 0.5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3" authorId="0" shapeId="0" xr:uid="{C155525D-EA93-43E9-B8E7-4A5CDADDE6B6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5" authorId="0" shapeId="0" xr:uid="{4607E5A3-CD47-4814-8584-A8784AC0CC1F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7" authorId="0" shapeId="0" xr:uid="{30A087D1-7FF0-4913-9C39-3E0FF1BF549B}">
      <text>
        <r>
          <rPr>
            <b/>
            <sz val="9"/>
            <color indexed="81"/>
            <rFont val="Tahoma"/>
            <family val="2"/>
          </rPr>
          <t>Cost: 100 microtorpedos (storage) for 1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9" authorId="0" shapeId="0" xr:uid="{EE9C4E3C-69AA-4802-82E8-0C5E91E82CFF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9" authorId="0" shapeId="0" xr:uid="{C32FD576-A6B4-40C9-A15D-6BF8602A1FBA}">
      <text>
        <r>
          <rPr>
            <b/>
            <sz val="9"/>
            <color indexed="81"/>
            <rFont val="Tahoma"/>
            <family val="2"/>
          </rPr>
          <t>Cost: 6 SUs for launching tube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3" authorId="0" shapeId="0" xr:uid="{DF40F025-6A29-4AD3-B6CE-5D2FA5B5B27D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5" authorId="0" shapeId="0" xr:uid="{7D4296CE-9AF2-4656-9F7A-548022B375E9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7" authorId="0" shapeId="0" xr:uid="{CA2F29E2-1D4D-41D0-A105-11EB90B595CB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7" authorId="0" shapeId="0" xr:uid="{82929484-A339-4197-9ECD-53A0D7B5F306}">
      <text>
        <r>
          <rPr>
            <b/>
            <sz val="9"/>
            <color indexed="81"/>
            <rFont val="Tahoma"/>
            <family val="2"/>
          </rPr>
          <t>Cost: 6 SUs for launching tube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1" authorId="0" shapeId="0" xr:uid="{26BECC3B-0865-4DBC-ACE1-90B4388634AD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3" authorId="0" shapeId="0" xr:uid="{79B9A5EE-2E05-4756-AACA-AB21C1BD313A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5" authorId="0" shapeId="0" xr:uid="{E863A105-FDCC-4F52-9E16-166C6C2EF7D8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5" authorId="0" shapeId="0" xr:uid="{96D117C5-F0BA-468F-9E69-3F05C8161B2E}">
      <text>
        <r>
          <rPr>
            <b/>
            <sz val="9"/>
            <color indexed="81"/>
            <rFont val="Tahoma"/>
            <family val="2"/>
          </rPr>
          <t>Cost: 6 SUs for launching tube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9" authorId="0" shapeId="0" xr:uid="{F4804506-8863-4AB4-A5A1-55689FAE93A6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1" authorId="0" shapeId="0" xr:uid="{5DA5071F-7F1B-4EAD-8036-E5E11053AEE3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3" authorId="0" shapeId="0" xr:uid="{D698A7BF-A70A-4457-9C77-DF3D76FA3A11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3" authorId="0" shapeId="0" xr:uid="{3C1E49CF-E0BA-4FE4-82A8-91483D9CF7E4}">
      <text>
        <r>
          <rPr>
            <b/>
            <sz val="9"/>
            <color indexed="81"/>
            <rFont val="Tahoma"/>
            <family val="2"/>
          </rPr>
          <t>Cost: 6 SUs for launching tube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7" authorId="0" shapeId="0" xr:uid="{CF0FAC31-6EA2-4CD8-9E03-B312A04EC2F9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9" authorId="0" shapeId="0" xr:uid="{32CD8234-A5D3-4D04-A0F7-C2106232F43B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1" authorId="0" shapeId="0" xr:uid="{A9EEB7B4-8D7A-4480-888D-8FF241ED8B90}">
      <text>
        <r>
          <rPr>
            <b/>
            <sz val="9"/>
            <color indexed="81"/>
            <rFont val="Tahoma"/>
            <family val="2"/>
          </rPr>
          <t>Cost: 4 missiles per 1 SU storage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3" authorId="0" shapeId="0" xr:uid="{72AED4CC-E97C-4A7A-A753-39B95F065ABE}">
      <text>
        <r>
          <rPr>
            <b/>
            <sz val="9"/>
            <color indexed="81"/>
            <rFont val="Tahoma"/>
            <family val="2"/>
          </rPr>
          <t>Power Requirement: Varies (see Table 9.10)</t>
        </r>
      </text>
    </comment>
    <comment ref="G93" authorId="0" shapeId="0" xr:uid="{2E8153F9-E0F8-4D48-A6C3-5EBE9A1EEB17}">
      <text>
        <r>
          <rPr>
            <b/>
            <sz val="9"/>
            <color indexed="81"/>
            <rFont val="Tahoma"/>
            <family val="2"/>
          </rPr>
          <t>Cost: Varies (see Table 9.10); one per vessel; optional backup of 1 SU &amp; no power requirement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6" authorId="0" shapeId="0" xr:uid="{E8EA1261-8C43-402E-86A5-EAF66379751A}">
      <text>
        <r>
          <rPr>
            <b/>
            <sz val="9"/>
            <color indexed="81"/>
            <rFont val="Tahoma"/>
            <family val="2"/>
          </rPr>
          <t>Cost: 1 x Size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D50FA9B4-075C-48C2-8E44-6262161ABD7B}">
      <text>
        <r>
          <rPr>
            <b/>
            <sz val="9"/>
            <color indexed="81"/>
            <rFont val="Tahoma"/>
            <family val="2"/>
          </rPr>
          <t>Cost: 2 x total Size of all stored ships</t>
        </r>
      </text>
    </comment>
    <comment ref="G6" authorId="0" shapeId="0" xr:uid="{F4C61A94-DDFB-4600-B569-1128CE456E37}">
      <text>
        <r>
          <rPr>
            <b/>
            <sz val="9"/>
            <color indexed="81"/>
            <rFont val="Tahoma"/>
            <family val="2"/>
          </rPr>
          <t>Cost: 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4" authorId="0" shapeId="0" xr:uid="{26A66C20-FB28-4DAB-AA04-25C3F5BF5C57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F626637D-8C1C-434C-A59F-36B9706C52F6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FD139217-6B00-4D12-8282-7E074CD3BAC5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8additional for pre-2291 and 10 additional for post-2290 ships.</t>
        </r>
      </text>
    </comment>
    <comment ref="F11" authorId="0" shapeId="0" xr:uid="{009CA7D4-32B4-448E-8A5D-7E2BDDF64B34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E3" authorId="0" shapeId="0" xr:uid="{DAC8D5E3-A9F0-4BDA-BAF8-3C6B569140DD}">
      <text>
        <r>
          <rPr>
            <sz val="9"/>
            <color indexed="81"/>
            <rFont val="Tahoma"/>
            <family val="2"/>
          </rPr>
          <t>custom number</t>
        </r>
      </text>
    </comment>
    <comment ref="G10" authorId="0" shapeId="0" xr:uid="{8219F5F0-A11C-4FCE-8443-2BC13138D5AA}">
      <text>
        <r>
          <rPr>
            <b/>
            <sz val="9"/>
            <color indexed="81"/>
            <rFont val="Tahoma"/>
            <family val="2"/>
          </rPr>
          <t>Cost: 1 SU per 60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0" shapeId="0" xr:uid="{067FA29B-030A-4C73-89B3-E4A5D30CF082}">
      <text>
        <r>
          <rPr>
            <b/>
            <sz val="9"/>
            <color indexed="81"/>
            <rFont val="Tahoma"/>
            <family val="2"/>
          </rPr>
          <t>Cost: 1 SU per 20 quarters</t>
        </r>
      </text>
    </comment>
    <comment ref="G12" authorId="0" shapeId="0" xr:uid="{286F9C0E-C6AA-495D-B5FA-CAFDF72F926E}">
      <text>
        <r>
          <rPr>
            <b/>
            <sz val="9"/>
            <color indexed="81"/>
            <rFont val="Tahoma"/>
            <family val="2"/>
          </rPr>
          <t>Cost: 1 SU per 10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0" shapeId="0" xr:uid="{4154B783-DBEB-4DDA-A77A-CF0845E66A91}">
      <text>
        <r>
          <rPr>
            <b/>
            <sz val="9"/>
            <color indexed="81"/>
            <rFont val="Tahoma"/>
            <family val="2"/>
          </rPr>
          <t>Cost: 1 SU per 5 quarters</t>
        </r>
      </text>
    </comment>
    <comment ref="G14" authorId="0" shapeId="0" xr:uid="{4E526043-4491-4470-9A3D-E689635EB42A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5" authorId="0" shapeId="0" xr:uid="{4BB41758-48E5-415E-A9D5-001B98A34297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6" authorId="0" shapeId="0" xr:uid="{F67CA4D2-F6F0-4CF6-BF25-D1BEE0232597}">
      <text>
        <r>
          <rPr>
            <b/>
            <sz val="9"/>
            <color indexed="81"/>
            <rFont val="Tahoma"/>
            <family val="2"/>
          </rPr>
          <t>Cost: 1 SU per 60 quarters</t>
        </r>
      </text>
    </comment>
    <comment ref="F19" authorId="0" shapeId="0" xr:uid="{9478EBB1-FF5D-4B94-BEE8-A2EAAA6197FD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19" authorId="0" shapeId="0" xr:uid="{D30BD529-3E1D-45F0-B227-F6146BCA4371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0" authorId="0" shapeId="0" xr:uid="{55915AC3-3C33-4336-8850-78BE5B8D35A7}">
      <text>
        <r>
          <rPr>
            <b/>
            <sz val="9"/>
            <color indexed="81"/>
            <rFont val="Tahoma"/>
            <family val="2"/>
          </rPr>
          <t>Power Requirement: half the Power needed for Basic Life Support, rounded up</t>
        </r>
      </text>
    </comment>
    <comment ref="G20" authorId="0" shapeId="0" xr:uid="{61D56419-9095-4EA0-A253-F7A2B2B632A9}">
      <text>
        <r>
          <rPr>
            <b/>
            <sz val="9"/>
            <color indexed="81"/>
            <rFont val="Tahoma"/>
            <family val="2"/>
          </rPr>
          <t>Cost: 2 x Size</t>
        </r>
      </text>
    </comment>
    <comment ref="G21" authorId="0" shapeId="0" xr:uid="{D7E7EA86-09E0-4A78-A44A-1DC18DE9897A}">
      <text>
        <r>
          <rPr>
            <b/>
            <sz val="9"/>
            <color indexed="81"/>
            <rFont val="Tahoma"/>
            <family val="2"/>
          </rPr>
          <t>Cost: 2 x Size; each additional 5 shelter areas cost 1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2" authorId="0" shapeId="0" xr:uid="{13B0AF14-B9C8-4A85-A2B7-71F36DD5D185}">
      <text>
        <r>
          <rPr>
            <b/>
            <sz val="9"/>
            <color indexed="81"/>
            <rFont val="Tahoma"/>
            <family val="2"/>
          </rPr>
          <t>Power Requirement: (0.5 x Size) Power per round (minimum of 1)</t>
        </r>
      </text>
    </comment>
    <comment ref="G22" authorId="0" shapeId="0" xr:uid="{AF11B139-CF13-4D25-99CE-B6590956BB3D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0" shapeId="0" xr:uid="{6AD7183B-D685-4B68-8CB9-DFFFBBF24AD3}">
      <text>
        <r>
          <rPr>
            <b/>
            <sz val="9"/>
            <color indexed="81"/>
            <rFont val="Tahoma"/>
            <family val="2"/>
          </rPr>
          <t>Cost: 1 x Size per year’s worth of basic consumables; 1.5 x Size for vessels without replicator technology</t>
        </r>
      </text>
    </comment>
    <comment ref="F26" authorId="0" shapeId="0" xr:uid="{D818EE09-7641-48CB-AB03-DD49EFDC3EDE}">
      <text>
        <r>
          <rPr>
            <b/>
            <sz val="9"/>
            <color indexed="81"/>
            <rFont val="Tahoma"/>
            <family val="2"/>
          </rPr>
          <t>Power Requirement: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0" shapeId="0" xr:uid="{EAF5263A-0DA0-4FF2-9394-041CD0A9F4D8}">
      <text>
        <r>
          <rPr>
            <b/>
            <sz val="9"/>
            <color indexed="81"/>
            <rFont val="Tahoma"/>
            <family val="2"/>
          </rPr>
          <t>Cost: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7" authorId="0" shapeId="0" xr:uid="{F1C0D440-BA9C-4BDA-85E9-A3E3E64A2909}">
      <text>
        <r>
          <rPr>
            <b/>
            <sz val="9"/>
            <color indexed="81"/>
            <rFont val="Tahoma"/>
            <family val="2"/>
          </rPr>
          <t>Power Requirement: see table</t>
        </r>
      </text>
    </comment>
    <comment ref="G27" authorId="0" shapeId="0" xr:uid="{A7F1CD12-4813-42E5-BE42-5635893A474B}">
      <text>
        <r>
          <rPr>
            <b/>
            <sz val="9"/>
            <color indexed="81"/>
            <rFont val="Tahoma"/>
            <family val="2"/>
          </rPr>
          <t xml:space="preserve">Cost: see table
</t>
        </r>
      </text>
    </comment>
    <comment ref="F30" authorId="0" shapeId="0" xr:uid="{80CCEB1D-BD91-4F3F-8415-46CE36714A57}">
      <text>
        <r>
          <rPr>
            <b/>
            <sz val="9"/>
            <color indexed="81"/>
            <rFont val="Tahoma"/>
            <family val="2"/>
          </rPr>
          <t>Power Requirement: 1 Power per rating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C6E8287B-2EF9-488F-AC31-E26972A2E30C}">
      <text>
        <r>
          <rPr>
            <b/>
            <sz val="9"/>
            <color indexed="81"/>
            <rFont val="Tahoma"/>
            <family val="2"/>
          </rPr>
          <t>Cost: 5 per rating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2" authorId="0" shapeId="0" xr:uid="{86988C6D-C93E-4DD3-AD01-B24CE3A904B4}">
      <text>
        <r>
          <rPr>
            <b/>
            <sz val="9"/>
            <color indexed="81"/>
            <rFont val="Tahoma"/>
            <family val="2"/>
          </rPr>
          <t>Power Requirement: 2 Power per rating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 xr:uid="{9A154259-281C-4C17-AE41-2D82D9D75F9C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5" authorId="0" shapeId="0" xr:uid="{B02225AA-38F2-4B0D-B10E-03589BFCB503}">
      <text>
        <r>
          <rPr>
            <b/>
            <sz val="9"/>
            <color indexed="81"/>
            <rFont val="Tahoma"/>
            <family val="2"/>
          </rPr>
          <t>Power Requirement: none for Jefferies tubes; 2 Power for turbolifts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B4DA1CB9-4CCD-4B95-A9A0-C7ED919ABCB9}">
      <text>
        <r>
          <rPr>
            <b/>
            <sz val="9"/>
            <color indexed="81"/>
            <rFont val="Tahoma"/>
            <family val="2"/>
          </rPr>
          <t>Cost: 1 x Size for Jefferies tubes (only); 3 x Size for turbolifts and Jefferies tubes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7" authorId="0" shapeId="0" xr:uid="{D8A65BA1-0B91-4E46-BF80-746AB2B236A4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</text>
    </comment>
    <comment ref="G37" authorId="0" shapeId="0" xr:uid="{4EAF3F6C-6DA9-47F6-8FE4-D01C20F20E98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0" shapeId="0" xr:uid="{870953A9-7819-4F2E-93C8-F5553A275312}">
      <text>
        <r>
          <rPr>
            <b/>
            <sz val="9"/>
            <color indexed="81"/>
            <rFont val="Tahoma"/>
            <family val="2"/>
          </rPr>
          <t>Cost: 1 SU for 20 4-person pods, additional 1 SU to add 1-4 people per pod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883FC1AF-16BA-469E-8544-6B96BB039713}">
      <text>
        <r>
          <rPr>
            <b/>
            <sz val="9"/>
            <color indexed="81"/>
            <rFont val="Tahoma"/>
            <family val="2"/>
          </rPr>
          <t>Power Requirement: 2 Power per 0.1 c used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" authorId="0" shapeId="0" xr:uid="{83FE1F1A-CA2D-40DE-89A8-EF818C6439E6}">
      <text>
        <r>
          <rPr>
            <b/>
            <sz val="9"/>
            <color indexed="81"/>
            <rFont val="Tahoma"/>
            <family val="2"/>
          </rPr>
          <t>Power Requirement: 2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870FA822-079D-4BAD-BD2D-76C2C292FE11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  <comment ref="F9" authorId="0" shapeId="0" xr:uid="{08F31A6B-1D03-49FD-A13C-3B64181737A7}">
      <text>
        <r>
          <rPr>
            <b/>
            <sz val="9"/>
            <color indexed="81"/>
            <rFont val="Tahoma"/>
            <family val="2"/>
          </rPr>
          <t>Power Requirement: 1 Power per round</t>
        </r>
      </text>
    </comment>
    <comment ref="G9" authorId="0" shapeId="0" xr:uid="{1C0BE711-ABB5-44F0-9A44-04F981AA0409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4803A432-126D-4418-95B5-F5B1F9515855}">
      <text>
        <r>
          <rPr>
            <b/>
            <sz val="9"/>
            <color indexed="81"/>
            <rFont val="Tahoma"/>
            <family val="2"/>
          </rPr>
          <t>see table(s)</t>
        </r>
      </text>
    </comment>
    <comment ref="F5" authorId="0" shapeId="0" xr:uid="{A491B9E7-0BD6-44F8-BADC-B0581779C703}">
      <text>
        <r>
          <rPr>
            <b/>
            <sz val="9"/>
            <color indexed="81"/>
            <rFont val="Tahoma"/>
            <family val="2"/>
          </rPr>
          <t>Cost: 3 SUs per additional fusion reactor (or 5 SUs x Size per additional fission reactor); 2 SUs per RTG unit; limited to size 4 vessels and smaller</t>
        </r>
      </text>
    </comment>
    <comment ref="G5" authorId="0" shapeId="0" xr:uid="{1EA270FB-18A2-4EE0-BC85-A4B4CF82B6D7}">
      <text>
        <r>
          <rPr>
            <b/>
            <sz val="9"/>
            <color indexed="81"/>
            <rFont val="Tahoma"/>
            <family val="2"/>
          </rPr>
          <t>Power Generation: 5 Power per fusion reactor set; 3 Power for fission reactor set; 2 Power per RTG unit</t>
        </r>
      </text>
    </comment>
    <comment ref="F7" authorId="0" shapeId="0" xr:uid="{F96CD65A-5D1D-4B7D-B776-43C419036DA1}">
      <text>
        <r>
          <rPr>
            <b/>
            <sz val="9"/>
            <color indexed="81"/>
            <rFont val="Tahoma"/>
            <family val="2"/>
          </rPr>
          <t>see table</t>
        </r>
      </text>
    </comment>
    <comment ref="G7" authorId="0" shapeId="0" xr:uid="{4A2FBCF8-5302-4E7F-B05B-978EED11AC51}">
      <text>
        <r>
          <rPr>
            <b/>
            <sz val="9"/>
            <color indexed="81"/>
            <rFont val="Tahoma"/>
            <family val="2"/>
          </rPr>
          <t>see table; does not count towards Standard Usable Power</t>
        </r>
      </text>
    </comment>
    <comment ref="F9" authorId="0" shapeId="0" xr:uid="{4BC87707-ADF3-454B-892C-884D9FD02DB7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F12" authorId="0" shapeId="0" xr:uid="{8D698818-E64B-42EE-9C53-314181106B4E}">
      <text>
        <r>
          <rPr>
            <b/>
            <sz val="9"/>
            <color indexed="81"/>
            <rFont val="Tahoma"/>
            <family val="2"/>
          </rPr>
          <t>Cost: 5 x Size, plus Star Fleet-mandatory +5 SU; transfer 10 extra Power per round per +1 SU; additional +10 to +30 SU is common on combat vessels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4" authorId="0" shapeId="0" xr:uid="{AF166BDC-C8DD-452C-A37E-A8DF251C7AD5}">
      <text>
        <r>
          <rPr>
            <b/>
            <sz val="9"/>
            <color indexed="81"/>
            <rFont val="Tahoma"/>
            <family val="2"/>
          </rPr>
          <t>Cost: 2 x Size (21st century); 4 x Size (22nd &amp; 23rd century); 5 x Size (24th+ century)</t>
        </r>
      </text>
    </comment>
    <comment ref="G5" authorId="0" shapeId="0" xr:uid="{2E4AA073-D082-43E2-86D9-385CCD4231B8}">
      <text>
        <r>
          <rPr>
            <b/>
            <sz val="9"/>
            <color indexed="81"/>
            <rFont val="Tahoma"/>
            <family val="2"/>
          </rPr>
          <t>Cost: 2 x Size (22nd &amp; 23rd century); 3 x Size (24th+ century)</t>
        </r>
      </text>
    </comment>
    <comment ref="F8" authorId="0" shapeId="0" xr:uid="{D57C1A63-AEA3-4CDD-A52D-53543BB0F437}">
      <text>
        <r>
          <rPr>
            <b/>
            <sz val="9"/>
            <color indexed="81"/>
            <rFont val="Tahoma"/>
            <family val="2"/>
          </rPr>
          <t>5 Power per active core per round; 1 per round (pre-Duotronic)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FD7BF36F-3DDF-4045-BDB7-B6EB6C8C190F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9" authorId="0" shapeId="0" xr:uid="{60055373-1C5C-446F-8F3C-D7606B95E1B1}">
      <text>
        <r>
          <rPr>
            <b/>
            <sz val="9"/>
            <color indexed="81"/>
            <rFont val="Tahoma"/>
            <family val="2"/>
          </rPr>
          <t>Power Requirement: 5 Power per active core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5396F70E-BBAB-43C5-9503-9551D5FD50AF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10" authorId="0" shapeId="0" xr:uid="{77265802-7FB4-4F79-A881-AE71F8EBE040}">
      <text>
        <r>
          <rPr>
            <b/>
            <sz val="9"/>
            <color indexed="81"/>
            <rFont val="Tahoma"/>
            <family val="2"/>
          </rPr>
          <t>Power Requirement: 1 (Class Alpha - duotronic minimum); 2 (Class Beta - isolinear minimum)</t>
        </r>
      </text>
    </comment>
    <comment ref="G10" authorId="0" shapeId="0" xr:uid="{7DDC1C91-77C0-499C-B07D-E1D1FEA13826}">
      <text>
        <r>
          <rPr>
            <b/>
            <sz val="9"/>
            <color indexed="81"/>
            <rFont val="Tahoma"/>
            <family val="2"/>
          </rPr>
          <t>Cost: 2 (Class Alpha - duotronic minimum); 4 (Class Beta - isolinear minimum)</t>
        </r>
      </text>
    </comment>
    <comment ref="G11" authorId="0" shapeId="0" xr:uid="{03111603-8A80-4F6B-A414-536294D1C054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F13" authorId="0" shapeId="0" xr:uid="{97E26F24-63EF-4BED-9686-9FC89C325FEC}">
      <text>
        <r>
          <rPr>
            <b/>
            <sz val="9"/>
            <color indexed="81"/>
            <rFont val="Tahoma"/>
            <family val="2"/>
          </rPr>
          <t>Power Requirement: 5 Power per round of use</t>
        </r>
      </text>
    </comment>
    <comment ref="G13" authorId="0" shapeId="0" xr:uid="{7E23A83F-4E65-4CEE-8D0A-7D80E9B7DC70}">
      <text>
        <r>
          <rPr>
            <b/>
            <sz val="9"/>
            <color indexed="81"/>
            <rFont val="Tahoma"/>
            <family val="2"/>
          </rPr>
          <t>Cost: 2 x Size EM deflector array (pre-2215), 3 x Size (pre-2271) &amp; 4 x Size (post-2270 main deflector); 1 x Size (auxiliary deflector)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 xr:uid="{9600DE16-90EC-44CD-B716-74B897E981E9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16" authorId="0" shapeId="0" xr:uid="{6674A142-FF97-429F-9A2C-6058C33B9206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G20" authorId="0" shapeId="0" xr:uid="{6B08E53D-1E3C-490C-9812-A4914A77F028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G21" authorId="0" shapeId="0" xr:uid="{D2F56D79-B2F1-4497-A3ED-1386EB981EF4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23" authorId="0" shapeId="0" xr:uid="{15EF9E15-65BB-4D1E-888E-91C2DDBA089C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3" authorId="0" shapeId="0" xr:uid="{0BF7F946-956A-4A9E-A2BC-A907D49BE787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G24" authorId="0" shapeId="0" xr:uid="{73517DFC-578C-407B-A0A9-EFA61B8FE536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G25" authorId="0" shapeId="0" xr:uid="{72896C20-50AD-4B30-869C-BACE3DB55FF7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27" authorId="0" shapeId="0" xr:uid="{5072C965-F6D4-47AC-B5DB-7307727C03BB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7" authorId="0" shapeId="0" xr:uid="{69F18B8E-0A39-4F67-856F-98D18CAF7671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G28" authorId="0" shapeId="0" xr:uid="{DE2633ED-5331-454A-852E-5E1FA5249B3F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G29" authorId="0" shapeId="0" xr:uid="{140DB54B-6086-4CA7-BDB7-054D5FE2015D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30" authorId="0" shapeId="0" xr:uid="{AB0B57C3-0995-4040-9CBB-B5EEB2CBFDF7}">
      <text>
        <r>
          <rPr>
            <b/>
            <sz val="9"/>
            <color indexed="81"/>
            <rFont val="Tahoma"/>
            <family val="2"/>
          </rPr>
          <t>Power Requirement: 5 Power to launch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DB8DC043-D020-4527-B425-DE78641DEE04}">
      <text>
        <r>
          <rPr>
            <b/>
            <sz val="9"/>
            <color indexed="81"/>
            <rFont val="Tahoma"/>
            <family val="2"/>
          </rPr>
          <t>Cost: 0.5 SU per 5 probes (minimum of 1 SU)</t>
        </r>
      </text>
    </comment>
    <comment ref="F33" authorId="0" shapeId="0" xr:uid="{8D724033-D470-4701-B2A1-4AE412A390C0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0" shapeId="0" xr:uid="{251345E0-A374-400B-BE5D-0156A44EA94B}">
      <text>
        <r>
          <rPr>
            <b/>
            <sz val="9"/>
            <color indexed="81"/>
            <rFont val="Tahoma"/>
            <family val="2"/>
          </rPr>
          <t>Cost: 3 SUs per level of skill (Level 4 maximum), plus 1 SU per level of Coordination (Level 3 maximum)</t>
        </r>
      </text>
    </comment>
    <comment ref="F35" authorId="0" shapeId="0" xr:uid="{DDB24397-1F4E-4811-8204-293A363DD1B5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7F72A230-4E1F-49B3-B099-822C0BB958E0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E36" authorId="0" shapeId="0" xr:uid="{26B6EDFF-5792-4A31-ADD4-064A343F5759}">
      <text>
        <r>
          <rPr>
            <sz val="9"/>
            <color indexed="81"/>
            <rFont val="Tahoma"/>
            <family val="2"/>
          </rPr>
          <t xml:space="preserve">Customized PWR req for backup due to main comp having zero PWR req
</t>
        </r>
      </text>
    </comment>
    <comment ref="F36" authorId="0" shapeId="0" xr:uid="{57D9CEE1-F6B8-4DE7-B05F-91874A6E8330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0" shapeId="0" xr:uid="{A370C6D1-7DBD-4ACE-A9B2-FC7266694031}">
      <text>
        <r>
          <rPr>
            <b/>
            <sz val="9"/>
            <color indexed="81"/>
            <rFont val="Tahoma"/>
            <family val="2"/>
          </rPr>
          <t>Varies (see table); 1 SU for each backup computer (or 0 if backup to Class 1 main computer)</t>
        </r>
      </text>
    </comment>
    <comment ref="F38" authorId="0" shapeId="0" xr:uid="{A70356A8-E32D-4956-8535-09C6B41990FD}">
      <text>
        <r>
          <rPr>
            <b/>
            <sz val="9"/>
            <color indexed="81"/>
            <rFont val="Tahoma"/>
            <family val="2"/>
          </rPr>
          <t>Power Requirement: 3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0" shapeId="0" xr:uid="{E484F285-5025-4806-9BDE-55CA73350C80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9" authorId="0" shapeId="0" xr:uid="{617293A2-31E6-4287-AC69-7C549DA963EA}">
      <text>
        <r>
          <rPr>
            <b/>
            <sz val="9"/>
            <color indexed="81"/>
            <rFont val="Tahoma"/>
            <family val="2"/>
          </rPr>
          <t>Power Requirement: 2 Power per round for Backup IDF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CAE782A3-5820-48EA-AD57-D77AFD3DA031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40" authorId="0" shapeId="0" xr:uid="{1524584E-D9E0-4752-AA67-9E6CBCB5A581}">
      <text>
        <r>
          <rPr>
            <b/>
            <sz val="9"/>
            <color indexed="81"/>
            <rFont val="Tahoma"/>
            <family val="2"/>
          </rPr>
          <t>Power Requirement: (0.25 x Size)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0" shapeId="0" xr:uid="{2AF555CA-FC4D-4B08-A6F3-48D788A7254B}">
      <text>
        <r>
          <rPr>
            <b/>
            <sz val="9"/>
            <color indexed="81"/>
            <rFont val="Tahoma"/>
            <family val="2"/>
          </rPr>
          <t>Cost: 0.25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3" authorId="0" shapeId="0" xr:uid="{952BA586-EC37-4E26-9CB1-29AD0A2DF52E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0" shapeId="0" xr:uid="{989BAF64-23AE-421C-A7E2-17A39BE788DD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7" authorId="0" shapeId="0" xr:uid="{367CC9EA-8772-4748-AF71-9AA92314F61F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0" shapeId="0" xr:uid="{30E4582C-3D94-4BE4-9447-D3A0D549243F}">
      <text>
        <r>
          <rPr>
            <b/>
            <sz val="9"/>
            <color indexed="81"/>
            <rFont val="Tahoma"/>
            <family val="2"/>
          </rPr>
          <t>Cost: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0" authorId="0" shapeId="0" xr:uid="{F3E31373-2F44-42B2-AA90-06BB8A04BCB0}">
      <text>
        <r>
          <rPr>
            <b/>
            <sz val="9"/>
            <color indexed="81"/>
            <rFont val="Tahoma"/>
            <family val="2"/>
          </rPr>
          <t>Power Requirement: 4 Power per brig in use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 xr:uid="{DB60D6CE-AC0A-4003-B4AC-3E97AE2B4DA3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3" authorId="0" shapeId="0" xr:uid="{4455BF32-D7C1-4193-9FBD-1C203F9EA12A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53" authorId="0" shapeId="0" xr:uid="{5B7A076F-F3D5-4CD8-9223-C031D3AA3286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4" authorId="0" shapeId="0" xr:uid="{13811634-05C1-4A8C-8EEA-6C1B32123D0C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5" authorId="0" shapeId="0" xr:uid="{DC33C2FC-B274-489F-A090-3E5B9BED1985}">
      <text>
        <r>
          <rPr>
            <b/>
            <sz val="9"/>
            <color indexed="81"/>
            <rFont val="Tahoma"/>
            <family val="2"/>
          </rPr>
          <t>Cost: 5 SUs per +10% with a specific Science Skill, or 3 SUs per +10% with specific Science Skill Specialization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4" authorId="0" shapeId="0" xr:uid="{FC95C825-1A13-4234-A730-5BFC6CC0E066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4CABAE92-1E0E-4F20-A371-584D98598A7D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78D76B9C-618E-4EE7-B00B-FCC9A6C1618B}">
      <text>
        <r>
          <rPr>
            <b/>
            <sz val="9"/>
            <color indexed="81"/>
            <rFont val="Tahoma"/>
            <family val="2"/>
          </rPr>
          <t>Power Requirement: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E4664FBD-E41A-4EB3-A6B1-9AF5EED6C51A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11" authorId="0" shapeId="0" xr:uid="{5F22B463-BCED-4DF2-9099-78694BC79969}">
      <text>
        <r>
          <rPr>
            <b/>
            <sz val="9"/>
            <color indexed="81"/>
            <rFont val="Tahoma"/>
            <family val="2"/>
          </rPr>
          <t>Cost: Varies (see Table 9.2.4.1b); per weapon emplacement</t>
        </r>
      </text>
    </comment>
    <comment ref="G13" authorId="0" shapeId="0" xr:uid="{204139AD-5074-49E2-A900-E6729F3C2825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14" authorId="0" shapeId="0" xr:uid="{DD51296C-A6AE-48F4-946E-56469971FDF8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16" authorId="0" shapeId="0" xr:uid="{B1105D69-7945-4ED4-B71E-6F17F823B0A7}">
      <text>
        <r>
          <rPr>
            <b/>
            <sz val="9"/>
            <color indexed="81"/>
            <rFont val="Tahoma"/>
            <family val="2"/>
          </rPr>
          <t>Power Requirement: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0" shapeId="0" xr:uid="{7635BE1F-15CF-4E1C-A3FC-828757D947F7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19" authorId="0" shapeId="0" xr:uid="{311B88DE-15F7-4020-84A2-BACFE09DBD91}">
      <text>
        <r>
          <rPr>
            <b/>
            <sz val="9"/>
            <color indexed="81"/>
            <rFont val="Tahoma"/>
            <family val="2"/>
          </rPr>
          <t>Cost: Varies (see Table 9.2.4.1b); per weapon emplacement</t>
        </r>
      </text>
    </comment>
    <comment ref="G21" authorId="0" shapeId="0" xr:uid="{E1AEA630-92C1-4B66-9631-4F71908479EB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22" authorId="0" shapeId="0" xr:uid="{884E2768-102C-4E09-9A0E-462830953241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24" authorId="0" shapeId="0" xr:uid="{67BDE677-DEA8-4C4A-8009-57E13DD6EDC1}">
      <text>
        <r>
          <rPr>
            <b/>
            <sz val="9"/>
            <color indexed="81"/>
            <rFont val="Tahoma"/>
            <family val="2"/>
          </rPr>
          <t>Power Requirement: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0" shapeId="0" xr:uid="{C0185F55-EB52-47F8-A5A0-F2B7E50C6A83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27" authorId="0" shapeId="0" xr:uid="{FDF690E1-D32B-41AB-B879-1C5DB02E207F}">
      <text>
        <r>
          <rPr>
            <b/>
            <sz val="9"/>
            <color indexed="81"/>
            <rFont val="Tahoma"/>
            <family val="2"/>
          </rPr>
          <t>Cost: Varies (see Table 9.2.4.1b); per weapon emplacement</t>
        </r>
      </text>
    </comment>
    <comment ref="G29" authorId="0" shapeId="0" xr:uid="{B4492360-B09B-411B-A978-B7BBCD6DD11A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30" authorId="0" shapeId="0" xr:uid="{8AE34E09-C101-472B-8478-37C3E1968E04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32" authorId="0" shapeId="0" xr:uid="{5F9F05D2-AF49-4CD9-BE41-D18B2E6E068F}">
      <text>
        <r>
          <rPr>
            <b/>
            <sz val="9"/>
            <color indexed="81"/>
            <rFont val="Tahoma"/>
            <family val="2"/>
          </rPr>
          <t>Power Requirement: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 xr:uid="{A53F9EC5-735E-4698-A143-71CB349F48C1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35" authorId="0" shapeId="0" xr:uid="{5F8B5E17-3579-4CE6-83BD-44B0B4B9F21E}">
      <text>
        <r>
          <rPr>
            <b/>
            <sz val="9"/>
            <color indexed="81"/>
            <rFont val="Tahoma"/>
            <family val="2"/>
          </rPr>
          <t>Cost: Varies (see Table 9.2.4.1b); per weapon emplacement</t>
        </r>
      </text>
    </comment>
    <comment ref="G37" authorId="0" shapeId="0" xr:uid="{AA598635-8465-4B7E-B07B-E20622C315CC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38" authorId="0" shapeId="0" xr:uid="{9CA12317-CE19-482B-B808-4996C80243DE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41" authorId="0" shapeId="0" xr:uid="{338DA289-A0A5-4270-80ED-B54CB137E69E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0" shapeId="0" xr:uid="{807F5094-E4C4-486A-AF3E-B28D08787D8E}">
      <text>
        <r>
          <rPr>
            <b/>
            <sz val="9"/>
            <color indexed="81"/>
            <rFont val="Tahoma"/>
            <family val="2"/>
          </rPr>
          <t>Cost: 0.5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5" authorId="0" shapeId="0" xr:uid="{E2673564-B950-4B4F-B9EE-896570EE2B1B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0" shapeId="0" xr:uid="{AC88680C-0E1E-42ED-9402-7AF88CD028C7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9" authorId="0" shapeId="0" xr:uid="{2B6FEFEF-E2E7-4764-BCF2-DDAD8597B792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9" authorId="0" shapeId="0" xr:uid="{F78C18E1-F1FC-44D6-9589-18209C212415}">
      <text>
        <r>
          <rPr>
            <b/>
            <sz val="9"/>
            <color indexed="81"/>
            <rFont val="Tahoma"/>
            <family val="2"/>
          </rPr>
          <t>Cost: 0.5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3" authorId="0" shapeId="0" xr:uid="{F7A8A224-33D6-4FA5-B2F3-CE61CB02D322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5" authorId="0" shapeId="0" xr:uid="{7EE019DB-191A-4F71-9FAA-50D3A77D3906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7" authorId="0" shapeId="0" xr:uid="{EED68684-B5BB-4F9D-BC6E-866A78D64F5C}">
      <text>
        <r>
          <rPr>
            <b/>
            <sz val="9"/>
            <color indexed="81"/>
            <rFont val="Tahoma"/>
            <family val="2"/>
          </rPr>
          <t>Cost: 100 microtorpedos (storage) for 1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9" authorId="0" shapeId="0" xr:uid="{DB4C4029-BAE9-4D6B-9873-C14A0475DD00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9" authorId="0" shapeId="0" xr:uid="{7F9075A2-405E-4858-B98C-9BEFA8F929AD}">
      <text>
        <r>
          <rPr>
            <b/>
            <sz val="9"/>
            <color indexed="81"/>
            <rFont val="Tahoma"/>
            <family val="2"/>
          </rPr>
          <t>Cost: 6 SUs for launching tube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3" authorId="0" shapeId="0" xr:uid="{DF0FE6C0-CCE2-499D-9ABC-5FC0CE24A149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5" authorId="0" shapeId="0" xr:uid="{2E57FB63-B7D4-45BD-A461-A7373AF40FDE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7" authorId="0" shapeId="0" xr:uid="{25AC57B1-6A34-4EF0-BD1B-BD79B3D050E1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7" authorId="0" shapeId="0" xr:uid="{C48869C5-7B49-40D1-8B88-4F6C6B1D60A8}">
      <text>
        <r>
          <rPr>
            <b/>
            <sz val="9"/>
            <color indexed="81"/>
            <rFont val="Tahoma"/>
            <family val="2"/>
          </rPr>
          <t>Cost: 6 SUs for launching tube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1" authorId="0" shapeId="0" xr:uid="{4FD84928-EC1B-4BDC-895C-B7BEA4030E48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3" authorId="0" shapeId="0" xr:uid="{03732C74-8079-4D7B-8516-141998B38C82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5" authorId="0" shapeId="0" xr:uid="{660B148E-40AB-4D71-B586-08B1DA056680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5" authorId="0" shapeId="0" xr:uid="{C3AE40CB-0E2D-4E70-A40E-BBD4F4E746AE}">
      <text>
        <r>
          <rPr>
            <b/>
            <sz val="9"/>
            <color indexed="81"/>
            <rFont val="Tahoma"/>
            <family val="2"/>
          </rPr>
          <t>Cost: 6 SUs for launching tube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9" authorId="0" shapeId="0" xr:uid="{A2B6D69F-654F-4D44-810A-CEB743865ED9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1" authorId="0" shapeId="0" xr:uid="{5AC19905-4794-4CB3-98F1-36226A862126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3" authorId="0" shapeId="0" xr:uid="{051BA75D-A939-40C4-987F-8667A918789F}">
      <text>
        <r>
          <rPr>
            <b/>
            <sz val="9"/>
            <color indexed="81"/>
            <rFont val="Tahoma"/>
            <family val="2"/>
          </rPr>
          <t>Power Requirement: 1 Power per torpedo in spread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3" authorId="0" shapeId="0" xr:uid="{8A834CE4-235F-4F12-977E-5253F406ADCA}">
      <text>
        <r>
          <rPr>
            <b/>
            <sz val="9"/>
            <color indexed="81"/>
            <rFont val="Tahoma"/>
            <family val="2"/>
          </rPr>
          <t>Cost: 6 SUs for launching tube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7" authorId="0" shapeId="0" xr:uid="{460530C6-2793-4263-965E-0E8576B844E1}">
      <text>
        <r>
          <rPr>
            <b/>
            <sz val="9"/>
            <color indexed="81"/>
            <rFont val="Tahoma"/>
            <family val="2"/>
          </rPr>
          <t>Cost: Varies (see Table 9.5); per weapon emplacement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9" authorId="0" shapeId="0" xr:uid="{2C2FA65B-304A-4290-8A67-862AD21F15E9}">
      <text>
        <r>
          <rPr>
            <b/>
            <sz val="9"/>
            <color indexed="81"/>
            <rFont val="Tahoma"/>
            <family val="2"/>
          </rPr>
          <t>Cost: 5 SUs for Firing Arc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1" authorId="0" shapeId="0" xr:uid="{BC5E9F44-8274-4EA7-AF97-BCD624529244}">
      <text>
        <r>
          <rPr>
            <b/>
            <sz val="9"/>
            <color indexed="81"/>
            <rFont val="Tahoma"/>
            <family val="2"/>
          </rPr>
          <t>Cost: 4 missiles per 1 SU storage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3" authorId="0" shapeId="0" xr:uid="{11DB7322-76DD-4A16-9116-B803FD128009}">
      <text>
        <r>
          <rPr>
            <b/>
            <sz val="9"/>
            <color indexed="81"/>
            <rFont val="Tahoma"/>
            <family val="2"/>
          </rPr>
          <t>Power Requirement: Varies (see Table 9.10)</t>
        </r>
      </text>
    </comment>
    <comment ref="G93" authorId="0" shapeId="0" xr:uid="{01B37D81-1FA8-4E3A-B65C-D9D52E4FFE11}">
      <text>
        <r>
          <rPr>
            <b/>
            <sz val="9"/>
            <color indexed="81"/>
            <rFont val="Tahoma"/>
            <family val="2"/>
          </rPr>
          <t>Cost: Varies (see Table 9.10); one per vessel; optional backup of 1 SU &amp; no power requirement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6" authorId="0" shapeId="0" xr:uid="{68456A00-9D63-4FD2-9675-819657B0F4BF}">
      <text>
        <r>
          <rPr>
            <b/>
            <sz val="9"/>
            <color indexed="81"/>
            <rFont val="Tahoma"/>
            <family val="2"/>
          </rPr>
          <t>Cost: 1 x Size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2AB3617B-A04F-40CB-BA65-23EECA46E517}">
      <text>
        <r>
          <rPr>
            <b/>
            <sz val="9"/>
            <color indexed="81"/>
            <rFont val="Tahoma"/>
            <family val="2"/>
          </rPr>
          <t>Cost: 2 x total Size of all stored ships</t>
        </r>
      </text>
    </comment>
    <comment ref="G6" authorId="0" shapeId="0" xr:uid="{04190EB7-ADB4-4718-B953-DD800CEBE6B5}">
      <text>
        <r>
          <rPr>
            <b/>
            <sz val="9"/>
            <color indexed="81"/>
            <rFont val="Tahoma"/>
            <family val="2"/>
          </rPr>
          <t>Cost: 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<sst xmlns="http://schemas.openxmlformats.org/spreadsheetml/2006/main" count="733" uniqueCount="231">
  <si>
    <t>Class Name:</t>
  </si>
  <si>
    <t>Category:</t>
  </si>
  <si>
    <t>Size:</t>
  </si>
  <si>
    <t>Maximum Tgt SU:</t>
  </si>
  <si>
    <t>B: Target Mass</t>
  </si>
  <si>
    <t>C: Upper-end Mass</t>
  </si>
  <si>
    <t>A: Lower-end Mass</t>
  </si>
  <si>
    <t>D: SU at lower-end mass</t>
  </si>
  <si>
    <t>E: SU at upper-end mass</t>
  </si>
  <si>
    <t>Maximum Tgt SU calculator</t>
  </si>
  <si>
    <t>Utilized SU:</t>
  </si>
  <si>
    <t>Mass (mt):</t>
  </si>
  <si>
    <t>Length (m):</t>
  </si>
  <si>
    <t>Beam (m):</t>
  </si>
  <si>
    <t>Height (m):</t>
  </si>
  <si>
    <t>SU Mass (mt):</t>
  </si>
  <si>
    <t>rnd</t>
  </si>
  <si>
    <t>unrnd</t>
  </si>
  <si>
    <t>Hull</t>
  </si>
  <si>
    <t>SU</t>
  </si>
  <si>
    <t>Resistance</t>
  </si>
  <si>
    <t>Total</t>
  </si>
  <si>
    <t>Structural Integrity Field</t>
  </si>
  <si>
    <t>SUs</t>
  </si>
  <si>
    <t>Personnel Systems</t>
  </si>
  <si>
    <t>Crew</t>
  </si>
  <si>
    <t>Crew Quarters</t>
  </si>
  <si>
    <t>Barracks</t>
  </si>
  <si>
    <t>Spartan</t>
  </si>
  <si>
    <t>Basic</t>
  </si>
  <si>
    <t>Expanded</t>
  </si>
  <si>
    <t>Luxury</t>
  </si>
  <si>
    <t>Unusual</t>
  </si>
  <si>
    <t>Cryogenic</t>
  </si>
  <si>
    <t>Basic Life Support</t>
  </si>
  <si>
    <t>Reserve Life Support</t>
  </si>
  <si>
    <t>Emergency Life Support</t>
  </si>
  <si>
    <t>Gravity</t>
  </si>
  <si>
    <t>Consumables</t>
  </si>
  <si>
    <t>Food Processor System</t>
  </si>
  <si>
    <t>Industrial Fabrication Units</t>
  </si>
  <si>
    <t>Recreation Facilities</t>
  </si>
  <si>
    <t>Escape Pods</t>
  </si>
  <si>
    <t>Propulsion Systems</t>
  </si>
  <si>
    <t>Reaction Control System</t>
  </si>
  <si>
    <t>Power Systems</t>
  </si>
  <si>
    <t>Battery Power Systems</t>
  </si>
  <si>
    <t>Operations Systems</t>
  </si>
  <si>
    <t>Bridge Systems</t>
  </si>
  <si>
    <t>Computers</t>
  </si>
  <si>
    <t>Navigational Deflector</t>
  </si>
  <si>
    <t>Sensor Systems</t>
  </si>
  <si>
    <t>Long-Range Sensors</t>
  </si>
  <si>
    <t>Lateral Sensors</t>
  </si>
  <si>
    <t>Navigational Sensors</t>
  </si>
  <si>
    <t>Probes</t>
  </si>
  <si>
    <t>Flight Control Systems</t>
  </si>
  <si>
    <t>Autopilot</t>
  </si>
  <si>
    <t>Navigational Computer</t>
  </si>
  <si>
    <t>Attitude Control</t>
  </si>
  <si>
    <t>Communication Systems</t>
  </si>
  <si>
    <t>Emergency Communications System</t>
  </si>
  <si>
    <t>n/a</t>
  </si>
  <si>
    <t>Science Systems</t>
  </si>
  <si>
    <t>Tactical Systems</t>
  </si>
  <si>
    <t>Weapon Control Rooms</t>
  </si>
  <si>
    <t>Beam Weapons</t>
  </si>
  <si>
    <t>Missile Weapons</t>
  </si>
  <si>
    <t>Auxiliary Spacecraft Systems</t>
  </si>
  <si>
    <t>Shuttlebays</t>
  </si>
  <si>
    <t>Captain's Yacht</t>
  </si>
  <si>
    <t>Remaining SU:</t>
  </si>
  <si>
    <t>fiberglass laser optics</t>
  </si>
  <si>
    <t>Vessel Size</t>
  </si>
  <si>
    <t>Req PWR</t>
  </si>
  <si>
    <t>Opt PWR</t>
  </si>
  <si>
    <t>PWR Gen</t>
  </si>
  <si>
    <t>Power  Summary</t>
  </si>
  <si>
    <t>Totals</t>
  </si>
  <si>
    <t>Drain Gen</t>
  </si>
  <si>
    <t>Hull Systems</t>
  </si>
  <si>
    <t>Outer</t>
  </si>
  <si>
    <t>Inner</t>
  </si>
  <si>
    <t>Outer Hull</t>
  </si>
  <si>
    <t>Free Points:</t>
  </si>
  <si>
    <t>Add. Points:</t>
  </si>
  <si>
    <t>Inner Hull</t>
  </si>
  <si>
    <t>Total SU</t>
  </si>
  <si>
    <t>Environmental Systems</t>
  </si>
  <si>
    <t>PWR</t>
  </si>
  <si>
    <t>18 emergency shelters</t>
  </si>
  <si>
    <t>food stores</t>
  </si>
  <si>
    <t>Medical Facilities</t>
  </si>
  <si>
    <t>Personnel Transport</t>
  </si>
  <si>
    <t>Jefferies tubes</t>
  </si>
  <si>
    <t>Fire Suppression</t>
  </si>
  <si>
    <t>Cargo</t>
  </si>
  <si>
    <t>Impulse Engine</t>
  </si>
  <si>
    <t>Location: aft</t>
  </si>
  <si>
    <t>(0.025c)</t>
  </si>
  <si>
    <t>Auxiliary Reaction Control System</t>
  </si>
  <si>
    <t>(0.013c)</t>
  </si>
  <si>
    <t xml:space="preserve"> </t>
  </si>
  <si>
    <t>Auxiliary Power</t>
  </si>
  <si>
    <t>Emergency Power</t>
  </si>
  <si>
    <t>Source: Emergency Life Support one-time drain</t>
  </si>
  <si>
    <t>Power Distribution System</t>
  </si>
  <si>
    <t>Standard Usable Power</t>
  </si>
  <si>
    <t>21st century flight deck</t>
  </si>
  <si>
    <t>Core 1</t>
  </si>
  <si>
    <t>flight-deck module</t>
  </si>
  <si>
    <t>Core 2</t>
  </si>
  <si>
    <t>Uprating</t>
  </si>
  <si>
    <t>Optical Data Network (ODN)</t>
  </si>
  <si>
    <t>Range Package</t>
  </si>
  <si>
    <t>High Resolution</t>
  </si>
  <si>
    <t>Low Resolution</t>
  </si>
  <si>
    <t>Gain package</t>
  </si>
  <si>
    <t>Strength package</t>
  </si>
  <si>
    <t>Coverage</t>
  </si>
  <si>
    <t>standard (+0)</t>
  </si>
  <si>
    <t>Class 1 (Strength +0 / +0 / +3 / +3)</t>
  </si>
  <si>
    <t>standard</t>
  </si>
  <si>
    <t>Class 0 (Strength +0)</t>
  </si>
  <si>
    <t>Main</t>
  </si>
  <si>
    <t>Backups</t>
  </si>
  <si>
    <t>Class 1 (+0)</t>
  </si>
  <si>
    <t>Inertial Damping Field</t>
  </si>
  <si>
    <t>Strength: 2; Number: 1</t>
  </si>
  <si>
    <t>Strength</t>
  </si>
  <si>
    <t>Security</t>
  </si>
  <si>
    <t>Basic Uprating</t>
  </si>
  <si>
    <t>0 (no uprating)</t>
  </si>
  <si>
    <t>no uprating (+0)</t>
  </si>
  <si>
    <t>Laboratories</t>
  </si>
  <si>
    <t>Specialized Systems</t>
  </si>
  <si>
    <t>Strength: 3; Number: 1</t>
  </si>
  <si>
    <t>Rating 1 (+0 general test)</t>
  </si>
  <si>
    <t>auxiliary control space</t>
  </si>
  <si>
    <t>Liberty</t>
  </si>
  <si>
    <t>(sublight) system defense cruiser</t>
  </si>
  <si>
    <t>Construction</t>
  </si>
  <si>
    <t>Prototype</t>
  </si>
  <si>
    <t>IMC</t>
  </si>
  <si>
    <t>1 year</t>
  </si>
  <si>
    <t>Manufacturing Systems</t>
  </si>
  <si>
    <t>Mk I</t>
  </si>
  <si>
    <t>16-18m simple; 20m complex</t>
  </si>
  <si>
    <t>Rating: 2 (15%)</t>
  </si>
  <si>
    <t>Rating: 5</t>
  </si>
  <si>
    <t>1 small rec deck, pleasant galley, 3 gyms, 3 small lounges</t>
  </si>
  <si>
    <t>Type VI (fusion-powered) (0.17c / 0.35c)</t>
  </si>
  <si>
    <t>nuclear thermal rocket (NTR)</t>
  </si>
  <si>
    <t>Auxiliary Control Room</t>
  </si>
  <si>
    <t>silicon tech</t>
  </si>
  <si>
    <t>Mark 0 (92 / 83 / 42 / 8)</t>
  </si>
  <si>
    <t>1 ly (0.3 / 0.4-0.6 / 0.7-0.9 / 0.91-1.0)</t>
  </si>
  <si>
    <t>35% (Rating: 1; Upgrade: 0); 3 lys auto-routing</t>
  </si>
  <si>
    <t>early class: no min required number</t>
  </si>
  <si>
    <t>Interplanetary Radio (Type II)</t>
  </si>
  <si>
    <t>Security Systems</t>
  </si>
  <si>
    <t>Security Rating</t>
  </si>
  <si>
    <t>2 brigs; Routine security difficulty</t>
  </si>
  <si>
    <t>Firing modes: Standard</t>
  </si>
  <si>
    <t>Accuracy: 58 / 42 / 17 / -</t>
  </si>
  <si>
    <t>Targeting system: Class Zero</t>
  </si>
  <si>
    <t>Range: 4 / 10,000 / 30,000 / 100,000</t>
  </si>
  <si>
    <t>Damage: 24</t>
  </si>
  <si>
    <t>Threat Assessment/Tracking/Targeting System</t>
  </si>
  <si>
    <t>Class Zero</t>
  </si>
  <si>
    <t>Strength: 6; Bonus: +0%</t>
  </si>
  <si>
    <t>Hull Plating</t>
  </si>
  <si>
    <t>Type II</t>
  </si>
  <si>
    <t>Protection: 8</t>
  </si>
  <si>
    <t>3x boarding pods (Size 1)</t>
  </si>
  <si>
    <t>1x Type I fusion reactor</t>
  </si>
  <si>
    <t>14x auxiliary fusion reactors</t>
  </si>
  <si>
    <t>Type A</t>
  </si>
  <si>
    <t>967.5 mt</t>
  </si>
  <si>
    <t>Costs (in RPs)</t>
  </si>
  <si>
    <t>12 years</t>
  </si>
  <si>
    <t>Operational Lifetime</t>
  </si>
  <si>
    <t>Officers</t>
  </si>
  <si>
    <t>Evacuation</t>
  </si>
  <si>
    <t>234 persons</t>
  </si>
  <si>
    <t>10 4-person pods</t>
  </si>
  <si>
    <t>3 lys (0.5 / 0.6-1.0 / 1.1-2.0 / 2.1-3.0)</t>
  </si>
  <si>
    <t>Laser Control Room</t>
  </si>
  <si>
    <t>Missile Control Room</t>
  </si>
  <si>
    <t>Bow Laser Mount #1</t>
  </si>
  <si>
    <t>Sorac 1.2 Plus Class</t>
  </si>
  <si>
    <t>Bow Laser Mount #2</t>
  </si>
  <si>
    <t>Bow Laser Mount #3</t>
  </si>
  <si>
    <t>Bow Laser Mount #4</t>
  </si>
  <si>
    <t>Standard Load:</t>
  </si>
  <si>
    <t>Spread:</t>
  </si>
  <si>
    <t>Range:</t>
  </si>
  <si>
    <t>1 / 100 / 500 / 2000</t>
  </si>
  <si>
    <t>Targeting System:</t>
  </si>
  <si>
    <t>Basic; Accuracy: 58 / 42 / 17 / -</t>
  </si>
  <si>
    <t>kinetic-kill microrocket (50 Damage each)</t>
  </si>
  <si>
    <t>Dorsal Microrocket Turret</t>
  </si>
  <si>
    <t>Location:</t>
  </si>
  <si>
    <t>Midship dorsal</t>
  </si>
  <si>
    <t>Firing Arc:</t>
  </si>
  <si>
    <t>turret: 300-degree rotation, 90-degree elevation</t>
  </si>
  <si>
    <t>Ventral Microrocket Turret</t>
  </si>
  <si>
    <t>Midship ventral</t>
  </si>
  <si>
    <t>Microrockets Carried:</t>
  </si>
  <si>
    <t>Forward Dorsal Port Missile Launcher</t>
  </si>
  <si>
    <t>Mk V nuclear missile (150 Damage)</t>
  </si>
  <si>
    <t>6 / 300 / 2,500 / 8,000</t>
  </si>
  <si>
    <t>forward dorsal port</t>
  </si>
  <si>
    <t>forward, but are self-guided</t>
  </si>
  <si>
    <t>Forward Dorsal Starboard Missile Launcher</t>
  </si>
  <si>
    <t>forward dorsal starboard</t>
  </si>
  <si>
    <t>forward ventral port</t>
  </si>
  <si>
    <t>Forward Ventral Port Missile Launcher</t>
  </si>
  <si>
    <t>Forward Ventral Starboard Missile Launcher</t>
  </si>
  <si>
    <t>forward ventral starboard</t>
  </si>
  <si>
    <t>Missiles Carried:</t>
  </si>
  <si>
    <t>Firing arc: forward-to-dorsal, up to 90 degrees</t>
  </si>
  <si>
    <t>Firing arc: forward-to-ventral, down to 90 degrees</t>
  </si>
  <si>
    <t>Firing arc: forward-to-port, out to 90 degrees</t>
  </si>
  <si>
    <t>Firing arc: forward-to-starboard, out to 90 degrees</t>
  </si>
  <si>
    <t>(Flight II)</t>
  </si>
  <si>
    <t>(Flight I)</t>
  </si>
  <si>
    <t>Utilized Mass:</t>
  </si>
  <si>
    <t>based upon Utilized SUs</t>
  </si>
  <si>
    <t>based upon Construction Cost &amp; Operational Lifetime</t>
  </si>
  <si>
    <t>20 Mk V nuclear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</si>
</sst>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u/>
      <sz val="11"/>
      <color rgb="FF202122"/>
      <name val="Arial"/>
      <family val="2"/>
    </font>
    <font>
      <b/>
      <u/>
      <sz val="11"/>
      <color theme="1"/>
      <name val="Arial"/>
      <family val="2"/>
    </font>
    <font>
      <sz val="11"/>
      <color rgb="FF2021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02122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rgb="FF000000"/>
      <name val="Arial"/>
      <family val="2"/>
    </font>
    <font>
      <b/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3" fontId="0" fillId="2" borderId="0" xfId="0" applyNumberFormat="1" applyFill="1" applyAlignment="1">
      <alignment horizontal="center"/>
    </xf>
    <xf numFmtId="0" fontId="0" fillId="3" borderId="0" xfId="0" applyFill="1"/>
    <xf numFmtId="3" fontId="0" fillId="3" borderId="0" xfId="0" applyNumberFormat="1" applyFill="1"/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2" fontId="0" fillId="2" borderId="0" xfId="0" applyNumberForma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3" fontId="0" fillId="2" borderId="0" xfId="0" applyNumberFormat="1" applyFill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6" fillId="0" borderId="0" xfId="0" applyFont="1" applyAlignment="1">
      <alignment horizontal="right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0" fillId="0" borderId="0" xfId="0" applyFont="1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9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4" fontId="0" fillId="0" borderId="0" xfId="0" applyNumberFormat="1" applyAlignment="1">
      <alignment horizontal="center"/>
    </xf>
    <xf numFmtId="0" fontId="13" fillId="0" borderId="0" xfId="0" applyFont="1"/>
    <xf numFmtId="0" fontId="14" fillId="4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15" fillId="0" borderId="0" xfId="0" applyFont="1"/>
    <xf numFmtId="0" fontId="0" fillId="5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1" fontId="0" fillId="0" borderId="0" xfId="0" applyNumberFormat="1" applyAlignment="1">
      <alignment horizontal="center"/>
    </xf>
    <xf numFmtId="0" fontId="1" fillId="5" borderId="2" xfId="0" applyFont="1" applyFill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/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1" fontId="0" fillId="7" borderId="0" xfId="0" applyNumberFormat="1" applyFill="1" applyAlignment="1">
      <alignment horizontal="center"/>
    </xf>
    <xf numFmtId="0" fontId="18" fillId="0" borderId="0" xfId="1" applyFont="1" applyAlignment="1">
      <alignment horizontal="right"/>
    </xf>
    <xf numFmtId="2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164" fontId="0" fillId="7" borderId="0" xfId="0" applyNumberFormat="1" applyFill="1" applyAlignment="1">
      <alignment horizontal="center"/>
    </xf>
    <xf numFmtId="0" fontId="17" fillId="0" borderId="0" xfId="0" applyFont="1" applyAlignment="1">
      <alignment vertical="top" wrapText="1"/>
    </xf>
    <xf numFmtId="0" fontId="6" fillId="0" borderId="3" xfId="0" applyFont="1" applyBorder="1" applyAlignment="1">
      <alignment horizontal="right"/>
    </xf>
    <xf numFmtId="2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3" fontId="0" fillId="0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3DBFF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rshiptracker.com/sfcwiki/index.php/Operational_Lifetimes" TargetMode="External"/><Relationship Id="rId1" Type="http://schemas.openxmlformats.org/officeDocument/2006/relationships/hyperlink" Target="https://starshiptracker.com/sfcwiki/index.php/Purchase_and_Maintenance_Cos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starshiptracker.com/sfcwiki/index.php/Operational_Lifetimes" TargetMode="External"/><Relationship Id="rId1" Type="http://schemas.openxmlformats.org/officeDocument/2006/relationships/hyperlink" Target="https://starshiptracker.com/sfcwiki/index.php/Purchase_and_Maintenance_Costs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G32"/>
  <sheetViews>
    <sheetView tabSelected="1" zoomScale="110" zoomScaleNormal="110" workbookViewId="0"/>
  </sheetViews>
  <sheetFormatPr defaultRowHeight="14.4" x14ac:dyDescent="0.3"/>
  <cols>
    <col min="1" max="1" width="26.109375" style="2" customWidth="1"/>
    <col min="2" max="2" width="14.88671875" style="4" customWidth="1"/>
    <col min="3" max="3" width="12.33203125" customWidth="1"/>
    <col min="4" max="4" width="21" customWidth="1"/>
  </cols>
  <sheetData>
    <row r="2" spans="1:7" x14ac:dyDescent="0.3">
      <c r="A2" s="2" t="s">
        <v>0</v>
      </c>
      <c r="B2" s="15" t="s">
        <v>139</v>
      </c>
      <c r="C2" t="s">
        <v>226</v>
      </c>
    </row>
    <row r="3" spans="1:7" x14ac:dyDescent="0.3">
      <c r="A3" s="2" t="s">
        <v>1</v>
      </c>
      <c r="B3" s="48" t="s">
        <v>140</v>
      </c>
    </row>
    <row r="5" spans="1:7" x14ac:dyDescent="0.3">
      <c r="A5" s="2" t="s">
        <v>2</v>
      </c>
      <c r="B5" s="4">
        <v>4</v>
      </c>
      <c r="C5" s="21"/>
      <c r="D5" s="1" t="s">
        <v>9</v>
      </c>
      <c r="G5" s="1"/>
    </row>
    <row r="6" spans="1:7" x14ac:dyDescent="0.3">
      <c r="A6" s="2" t="s">
        <v>11</v>
      </c>
      <c r="B6" s="9">
        <v>26300</v>
      </c>
      <c r="D6" t="s">
        <v>6</v>
      </c>
      <c r="E6" s="6">
        <v>60001</v>
      </c>
    </row>
    <row r="7" spans="1:7" x14ac:dyDescent="0.3">
      <c r="A7" s="2" t="s">
        <v>12</v>
      </c>
      <c r="B7" s="10">
        <v>154</v>
      </c>
      <c r="D7" t="s">
        <v>4</v>
      </c>
      <c r="E7" s="22">
        <f>B6</f>
        <v>26300</v>
      </c>
    </row>
    <row r="8" spans="1:7" x14ac:dyDescent="0.3">
      <c r="A8" s="2" t="s">
        <v>13</v>
      </c>
      <c r="B8" s="10">
        <v>75.400000000000006</v>
      </c>
      <c r="D8" t="s">
        <v>5</v>
      </c>
      <c r="E8" s="7">
        <v>200000</v>
      </c>
    </row>
    <row r="9" spans="1:7" x14ac:dyDescent="0.3">
      <c r="A9" s="2" t="s">
        <v>14</v>
      </c>
      <c r="B9" s="10">
        <v>75.400000000000006</v>
      </c>
      <c r="D9" t="s">
        <v>7</v>
      </c>
      <c r="E9" s="6">
        <v>800</v>
      </c>
    </row>
    <row r="10" spans="1:7" x14ac:dyDescent="0.3">
      <c r="A10" s="2" t="s">
        <v>3</v>
      </c>
      <c r="B10" s="5">
        <f xml:space="preserve"> E9+(E10-E9)*(E7-E6)/(E8-E6)</f>
        <v>679.63842598875704</v>
      </c>
      <c r="D10" t="s">
        <v>8</v>
      </c>
      <c r="E10" s="7">
        <v>1300</v>
      </c>
    </row>
    <row r="11" spans="1:7" x14ac:dyDescent="0.3">
      <c r="A11" s="2" t="s">
        <v>227</v>
      </c>
      <c r="B11" s="5">
        <f>B12*ROUND(C14,2)</f>
        <v>17802</v>
      </c>
      <c r="E11" s="7"/>
    </row>
    <row r="12" spans="1:7" x14ac:dyDescent="0.3">
      <c r="A12" s="2" t="s">
        <v>10</v>
      </c>
      <c r="B12" s="16">
        <f>SUM(B18:B24)</f>
        <v>460</v>
      </c>
    </row>
    <row r="13" spans="1:7" x14ac:dyDescent="0.3">
      <c r="A13" s="2" t="s">
        <v>71</v>
      </c>
      <c r="B13" s="16">
        <f>SUM(B10-B12)</f>
        <v>219.63842598875704</v>
      </c>
    </row>
    <row r="14" spans="1:7" x14ac:dyDescent="0.3">
      <c r="A14" s="2" t="s">
        <v>15</v>
      </c>
      <c r="B14" s="5">
        <f>B6/B10</f>
        <v>38.697046833009807</v>
      </c>
      <c r="C14" s="12">
        <f>B6/B10</f>
        <v>38.697046833009807</v>
      </c>
    </row>
    <row r="15" spans="1:7" x14ac:dyDescent="0.3">
      <c r="B15" s="11" t="s">
        <v>16</v>
      </c>
      <c r="C15" s="11" t="s">
        <v>17</v>
      </c>
    </row>
    <row r="17" spans="1:5" x14ac:dyDescent="0.3">
      <c r="B17" s="11" t="s">
        <v>23</v>
      </c>
      <c r="C17" s="11" t="s">
        <v>74</v>
      </c>
      <c r="D17" s="11" t="s">
        <v>75</v>
      </c>
      <c r="E17" s="11" t="s">
        <v>76</v>
      </c>
    </row>
    <row r="18" spans="1:5" x14ac:dyDescent="0.3">
      <c r="A18" s="2" t="s">
        <v>18</v>
      </c>
      <c r="B18" s="16">
        <f>Hull!A7</f>
        <v>44</v>
      </c>
      <c r="C18" s="23">
        <f>Hull!A11</f>
        <v>0</v>
      </c>
      <c r="D18" s="8">
        <f>Hull!A13</f>
        <v>0</v>
      </c>
      <c r="E18" s="24"/>
    </row>
    <row r="19" spans="1:5" x14ac:dyDescent="0.3">
      <c r="A19" s="2" t="s">
        <v>24</v>
      </c>
      <c r="B19" s="16">
        <f>'Personnel Systems'!A7</f>
        <v>117</v>
      </c>
      <c r="C19" s="23">
        <f>'Personnel Systems'!A11</f>
        <v>12</v>
      </c>
      <c r="D19" s="8">
        <f>'Personnel Systems'!A13</f>
        <v>11</v>
      </c>
      <c r="E19" s="24"/>
    </row>
    <row r="20" spans="1:5" x14ac:dyDescent="0.3">
      <c r="A20" s="2" t="s">
        <v>43</v>
      </c>
      <c r="B20" s="16">
        <f>'Propulsion Systems'!A7</f>
        <v>36</v>
      </c>
      <c r="C20" s="23">
        <f>'Propulsion Systems'!A11</f>
        <v>10</v>
      </c>
      <c r="D20" s="8">
        <f>'Propulsion Systems'!A13</f>
        <v>1</v>
      </c>
      <c r="E20" s="24"/>
    </row>
    <row r="21" spans="1:5" x14ac:dyDescent="0.3">
      <c r="A21" s="2" t="s">
        <v>45</v>
      </c>
      <c r="B21" s="16">
        <f>'Power Systems'!A7</f>
        <v>99</v>
      </c>
      <c r="C21" s="23">
        <f>'Power Systems'!A11</f>
        <v>0</v>
      </c>
      <c r="D21" s="8">
        <f>'Power Systems'!A13</f>
        <v>0</v>
      </c>
      <c r="E21" s="24">
        <f>'Power Systems'!A15</f>
        <v>115</v>
      </c>
    </row>
    <row r="22" spans="1:5" x14ac:dyDescent="0.3">
      <c r="A22" s="2" t="s">
        <v>47</v>
      </c>
      <c r="B22" s="16">
        <f>'Operations Systems'!A7</f>
        <v>65</v>
      </c>
      <c r="C22" s="23">
        <f>'Operations Systems'!A11</f>
        <v>17</v>
      </c>
      <c r="D22" s="8">
        <f>'Operations Systems'!A13</f>
        <v>15</v>
      </c>
      <c r="E22" s="24"/>
    </row>
    <row r="23" spans="1:5" x14ac:dyDescent="0.3">
      <c r="A23" s="2" t="s">
        <v>64</v>
      </c>
      <c r="B23" s="16">
        <f>'Tactical Systems'!A7</f>
        <v>93</v>
      </c>
      <c r="C23" s="23">
        <f>'Tactical Systems'!A11</f>
        <v>0</v>
      </c>
      <c r="D23" s="8">
        <f>'Tactical Systems'!A13</f>
        <v>40</v>
      </c>
      <c r="E23" s="24"/>
    </row>
    <row r="24" spans="1:5" ht="15" thickBot="1" x14ac:dyDescent="0.35">
      <c r="A24" s="2" t="s">
        <v>68</v>
      </c>
      <c r="B24" s="16">
        <f>'Auxiliary Spacecraft Systems'!A7</f>
        <v>6</v>
      </c>
      <c r="C24" s="23">
        <f>'Auxiliary Spacecraft Systems'!A11</f>
        <v>0</v>
      </c>
      <c r="D24" s="8">
        <f>'Auxiliary Spacecraft Systems'!A13</f>
        <v>0</v>
      </c>
      <c r="E24" s="24"/>
    </row>
    <row r="25" spans="1:5" ht="15" thickTop="1" x14ac:dyDescent="0.3">
      <c r="A25" s="71" t="s">
        <v>78</v>
      </c>
      <c r="B25" s="72">
        <f>SUM(B18:B24)</f>
        <v>460</v>
      </c>
      <c r="C25" s="73">
        <f>SUM(C18:C24)</f>
        <v>39</v>
      </c>
      <c r="D25" s="73">
        <f>SUM(D18:D24)</f>
        <v>67</v>
      </c>
      <c r="E25" s="73">
        <f>SUM(E18:E24)</f>
        <v>115</v>
      </c>
    </row>
    <row r="28" spans="1:5" x14ac:dyDescent="0.3">
      <c r="A28" s="65" t="s">
        <v>179</v>
      </c>
    </row>
    <row r="29" spans="1:5" x14ac:dyDescent="0.3">
      <c r="A29" s="2" t="s">
        <v>141</v>
      </c>
      <c r="B29" s="53">
        <v>184</v>
      </c>
      <c r="C29" t="s">
        <v>228</v>
      </c>
    </row>
    <row r="30" spans="1:5" x14ac:dyDescent="0.3">
      <c r="A30" s="2" t="s">
        <v>142</v>
      </c>
      <c r="B30" s="53">
        <v>368</v>
      </c>
      <c r="C30" t="s">
        <v>228</v>
      </c>
    </row>
    <row r="31" spans="1:5" x14ac:dyDescent="0.3">
      <c r="A31" s="2" t="s">
        <v>143</v>
      </c>
      <c r="B31" s="53">
        <v>15.33</v>
      </c>
      <c r="C31" t="s">
        <v>229</v>
      </c>
      <c r="D31" s="1"/>
    </row>
    <row r="32" spans="1:5" x14ac:dyDescent="0.3">
      <c r="A32" s="65" t="s">
        <v>181</v>
      </c>
      <c r="B32" s="53" t="s">
        <v>180</v>
      </c>
    </row>
  </sheetData>
  <hyperlinks>
    <hyperlink ref="A28" r:id="rId1" xr:uid="{12BAC0A5-A4B1-4405-873D-96B5D09DAAE6}"/>
    <hyperlink ref="A32" r:id="rId2" xr:uid="{1E81219B-063B-4EA3-8FD8-38F3BCFB56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DD3C-0FEB-4D60-8E6F-4639F591ED41}">
  <sheetPr>
    <tabColor rgb="FF00B050"/>
  </sheetPr>
  <dimension ref="A1:H24"/>
  <sheetViews>
    <sheetView workbookViewId="0">
      <selection activeCell="B31" sqref="B31"/>
    </sheetView>
  </sheetViews>
  <sheetFormatPr defaultRowHeight="14.4" x14ac:dyDescent="0.3"/>
  <cols>
    <col min="1" max="1" width="14.77734375" bestFit="1" customWidth="1"/>
    <col min="2" max="2" width="8.88671875" style="3" customWidth="1"/>
    <col min="3" max="3" width="9.77734375" style="4" bestFit="1" customWidth="1"/>
    <col min="4" max="4" width="11.6640625" style="3" customWidth="1"/>
    <col min="5" max="5" width="9.77734375" style="4" customWidth="1"/>
    <col min="6" max="8" width="8.88671875" style="4" customWidth="1"/>
  </cols>
  <sheetData>
    <row r="1" spans="1:8" x14ac:dyDescent="0.3">
      <c r="A1" s="1" t="s">
        <v>80</v>
      </c>
      <c r="B1"/>
      <c r="C1"/>
      <c r="G1"/>
      <c r="H1"/>
    </row>
    <row r="2" spans="1:8" x14ac:dyDescent="0.3">
      <c r="B2"/>
      <c r="C2"/>
      <c r="F2" s="35" t="s">
        <v>19</v>
      </c>
      <c r="G2"/>
      <c r="H2"/>
    </row>
    <row r="3" spans="1:8" x14ac:dyDescent="0.3">
      <c r="A3" s="29" t="str">
        <f>'Overview (Flight I)'!B2</f>
        <v>Liberty</v>
      </c>
      <c r="B3"/>
      <c r="C3" s="28" t="s">
        <v>18</v>
      </c>
      <c r="D3" s="14"/>
      <c r="E3" s="13"/>
      <c r="G3"/>
      <c r="H3"/>
    </row>
    <row r="4" spans="1:8" x14ac:dyDescent="0.3">
      <c r="A4" s="15" t="s">
        <v>73</v>
      </c>
      <c r="B4"/>
      <c r="C4" t="s">
        <v>81</v>
      </c>
      <c r="F4" s="27">
        <v>16</v>
      </c>
      <c r="G4"/>
      <c r="H4"/>
    </row>
    <row r="5" spans="1:8" x14ac:dyDescent="0.3">
      <c r="A5" s="29">
        <f>'Overview (Flight I)'!B5</f>
        <v>4</v>
      </c>
      <c r="B5"/>
      <c r="C5" t="s">
        <v>82</v>
      </c>
      <c r="F5" s="27">
        <v>16</v>
      </c>
      <c r="G5"/>
      <c r="H5"/>
    </row>
    <row r="6" spans="1:8" x14ac:dyDescent="0.3">
      <c r="A6" s="15" t="s">
        <v>87</v>
      </c>
      <c r="B6"/>
      <c r="C6"/>
      <c r="G6"/>
      <c r="H6"/>
    </row>
    <row r="7" spans="1:8" x14ac:dyDescent="0.3">
      <c r="A7" s="17">
        <f>SUM(F4:F15)</f>
        <v>44</v>
      </c>
      <c r="B7"/>
      <c r="C7" s="28" t="s">
        <v>20</v>
      </c>
      <c r="D7" s="14"/>
      <c r="E7" s="13"/>
      <c r="G7"/>
      <c r="H7"/>
    </row>
    <row r="8" spans="1:8" x14ac:dyDescent="0.3">
      <c r="B8"/>
      <c r="C8" t="s">
        <v>83</v>
      </c>
      <c r="D8" s="3" t="s">
        <v>21</v>
      </c>
      <c r="E8" s="53">
        <f>SUM(E9,E10)</f>
        <v>6</v>
      </c>
      <c r="F8" s="27">
        <v>6</v>
      </c>
      <c r="G8"/>
      <c r="H8"/>
    </row>
    <row r="9" spans="1:8" x14ac:dyDescent="0.3">
      <c r="B9"/>
      <c r="C9"/>
      <c r="D9" s="19" t="s">
        <v>84</v>
      </c>
      <c r="E9" s="54">
        <v>2</v>
      </c>
      <c r="G9"/>
      <c r="H9"/>
    </row>
    <row r="10" spans="1:8" x14ac:dyDescent="0.3">
      <c r="A10" s="33" t="s">
        <v>74</v>
      </c>
      <c r="B10"/>
      <c r="C10"/>
      <c r="D10" s="19" t="s">
        <v>85</v>
      </c>
      <c r="E10" s="15">
        <v>4</v>
      </c>
      <c r="G10"/>
      <c r="H10"/>
    </row>
    <row r="11" spans="1:8" x14ac:dyDescent="0.3">
      <c r="A11" s="49"/>
      <c r="B11"/>
      <c r="C11" t="s">
        <v>86</v>
      </c>
      <c r="D11" s="3" t="s">
        <v>21</v>
      </c>
      <c r="E11" s="53">
        <f>SUM(E12,E13)</f>
        <v>6</v>
      </c>
      <c r="F11" s="27">
        <v>6</v>
      </c>
      <c r="G11"/>
      <c r="H11"/>
    </row>
    <row r="12" spans="1:8" x14ac:dyDescent="0.3">
      <c r="A12" s="34" t="s">
        <v>75</v>
      </c>
      <c r="B12"/>
      <c r="C12"/>
      <c r="D12" s="19" t="s">
        <v>84</v>
      </c>
      <c r="E12" s="54">
        <v>2</v>
      </c>
      <c r="G12"/>
      <c r="H12"/>
    </row>
    <row r="13" spans="1:8" x14ac:dyDescent="0.3">
      <c r="A13" s="50"/>
      <c r="B13"/>
      <c r="C13"/>
      <c r="D13" s="19" t="s">
        <v>85</v>
      </c>
      <c r="E13" s="15">
        <v>4</v>
      </c>
      <c r="G13"/>
      <c r="H13"/>
    </row>
    <row r="14" spans="1:8" x14ac:dyDescent="0.3">
      <c r="B14"/>
      <c r="C14"/>
      <c r="G14"/>
      <c r="H14"/>
    </row>
    <row r="15" spans="1:8" x14ac:dyDescent="0.3">
      <c r="B15"/>
      <c r="C15" s="28" t="s">
        <v>22</v>
      </c>
      <c r="F15" s="4" t="s">
        <v>62</v>
      </c>
      <c r="G15"/>
      <c r="H15"/>
    </row>
    <row r="16" spans="1:8" x14ac:dyDescent="0.3">
      <c r="B16"/>
      <c r="C16"/>
      <c r="G16"/>
      <c r="H16"/>
    </row>
    <row r="17" spans="2:8" x14ac:dyDescent="0.3">
      <c r="B17"/>
      <c r="C17"/>
      <c r="G17"/>
      <c r="H17"/>
    </row>
    <row r="18" spans="2:8" x14ac:dyDescent="0.3">
      <c r="B18" s="18"/>
      <c r="C18"/>
      <c r="G18"/>
      <c r="H18"/>
    </row>
    <row r="19" spans="2:8" x14ac:dyDescent="0.3">
      <c r="B19"/>
      <c r="C19"/>
      <c r="G19"/>
      <c r="H19"/>
    </row>
    <row r="20" spans="2:8" x14ac:dyDescent="0.3">
      <c r="B20"/>
      <c r="C20"/>
      <c r="G20"/>
      <c r="H20"/>
    </row>
    <row r="21" spans="2:8" x14ac:dyDescent="0.3">
      <c r="C21"/>
    </row>
    <row r="22" spans="2:8" x14ac:dyDescent="0.3">
      <c r="C22"/>
    </row>
    <row r="23" spans="2:8" x14ac:dyDescent="0.3">
      <c r="C23"/>
    </row>
    <row r="24" spans="2:8" x14ac:dyDescent="0.3">
      <c r="C24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68E-6F7A-44B6-B8D3-7C8E69520F97}">
  <sheetPr>
    <tabColor rgb="FF00B050"/>
  </sheetPr>
  <dimension ref="A1:G41"/>
  <sheetViews>
    <sheetView workbookViewId="0">
      <selection activeCell="B31" sqref="B31"/>
    </sheetView>
  </sheetViews>
  <sheetFormatPr defaultRowHeight="14.4" x14ac:dyDescent="0.3"/>
  <cols>
    <col min="1" max="1" width="16.6640625" customWidth="1"/>
    <col min="2" max="3" width="8.88671875" customWidth="1"/>
    <col min="4" max="4" width="15.33203125" customWidth="1"/>
    <col min="5" max="5" width="21.77734375" style="4" customWidth="1"/>
    <col min="6" max="7" width="8.88671875" style="4"/>
  </cols>
  <sheetData>
    <row r="1" spans="1:7" x14ac:dyDescent="0.3">
      <c r="A1" s="1" t="s">
        <v>24</v>
      </c>
    </row>
    <row r="2" spans="1:7" x14ac:dyDescent="0.3">
      <c r="F2" s="36" t="s">
        <v>89</v>
      </c>
      <c r="G2" s="36" t="s">
        <v>19</v>
      </c>
    </row>
    <row r="3" spans="1:7" x14ac:dyDescent="0.3">
      <c r="A3" s="29" t="str">
        <f>'Overview (Flight I)'!B2</f>
        <v>Liberty</v>
      </c>
      <c r="C3" s="28" t="s">
        <v>25</v>
      </c>
      <c r="E3" s="4">
        <v>39</v>
      </c>
    </row>
    <row r="4" spans="1:7" x14ac:dyDescent="0.3">
      <c r="A4" s="15" t="s">
        <v>73</v>
      </c>
      <c r="C4" s="28"/>
      <c r="D4" t="s">
        <v>182</v>
      </c>
      <c r="E4" s="4">
        <v>9</v>
      </c>
    </row>
    <row r="5" spans="1:7" x14ac:dyDescent="0.3">
      <c r="A5" s="29">
        <f>'Overview (Flight I)'!B5</f>
        <v>4</v>
      </c>
      <c r="C5" s="28"/>
      <c r="D5" t="s">
        <v>25</v>
      </c>
      <c r="E5" s="4">
        <v>30</v>
      </c>
    </row>
    <row r="6" spans="1:7" x14ac:dyDescent="0.3">
      <c r="A6" s="15" t="s">
        <v>87</v>
      </c>
      <c r="C6" s="28"/>
      <c r="D6" t="s">
        <v>183</v>
      </c>
      <c r="E6" s="4">
        <v>195</v>
      </c>
    </row>
    <row r="7" spans="1:7" x14ac:dyDescent="0.3">
      <c r="A7" s="17">
        <f>SUM(G10:G41)</f>
        <v>117</v>
      </c>
      <c r="C7" s="28"/>
    </row>
    <row r="9" spans="1:7" x14ac:dyDescent="0.3">
      <c r="C9" s="28" t="s">
        <v>26</v>
      </c>
    </row>
    <row r="10" spans="1:7" x14ac:dyDescent="0.3">
      <c r="A10" s="33" t="s">
        <v>74</v>
      </c>
      <c r="C10" s="20" t="s">
        <v>27</v>
      </c>
      <c r="G10" s="27"/>
    </row>
    <row r="11" spans="1:7" x14ac:dyDescent="0.3">
      <c r="A11" s="30">
        <f>SUM(F19,F20,F22,F30,F37)</f>
        <v>12</v>
      </c>
      <c r="C11" s="20" t="s">
        <v>28</v>
      </c>
      <c r="E11" s="4">
        <v>24</v>
      </c>
      <c r="G11" s="27">
        <v>2</v>
      </c>
    </row>
    <row r="12" spans="1:7" x14ac:dyDescent="0.3">
      <c r="A12" s="34" t="s">
        <v>75</v>
      </c>
      <c r="C12" s="20" t="s">
        <v>29</v>
      </c>
      <c r="E12" s="4">
        <v>10</v>
      </c>
      <c r="G12" s="27">
        <v>1</v>
      </c>
    </row>
    <row r="13" spans="1:7" x14ac:dyDescent="0.3">
      <c r="A13" s="32">
        <f>SUM(F26,F27,F32,F35)</f>
        <v>11</v>
      </c>
      <c r="C13" s="20" t="s">
        <v>30</v>
      </c>
      <c r="E13" s="4">
        <v>5</v>
      </c>
      <c r="G13" s="27">
        <v>1</v>
      </c>
    </row>
    <row r="14" spans="1:7" x14ac:dyDescent="0.3">
      <c r="C14" s="20" t="s">
        <v>31</v>
      </c>
      <c r="G14" s="27"/>
    </row>
    <row r="15" spans="1:7" x14ac:dyDescent="0.3">
      <c r="A15" s="4"/>
      <c r="C15" s="20" t="s">
        <v>32</v>
      </c>
      <c r="G15" s="27"/>
    </row>
    <row r="16" spans="1:7" x14ac:dyDescent="0.3">
      <c r="C16" s="20" t="s">
        <v>33</v>
      </c>
      <c r="G16" s="27"/>
    </row>
    <row r="18" spans="2:7" x14ac:dyDescent="0.3">
      <c r="B18" s="18"/>
      <c r="C18" s="28" t="s">
        <v>88</v>
      </c>
    </row>
    <row r="19" spans="2:7" x14ac:dyDescent="0.3">
      <c r="C19" s="20" t="s">
        <v>34</v>
      </c>
      <c r="E19" s="4" t="s">
        <v>184</v>
      </c>
      <c r="F19" s="23">
        <v>6</v>
      </c>
      <c r="G19" s="27">
        <v>16</v>
      </c>
    </row>
    <row r="20" spans="2:7" x14ac:dyDescent="0.3">
      <c r="C20" s="37" t="s">
        <v>35</v>
      </c>
      <c r="F20" s="23">
        <v>3</v>
      </c>
      <c r="G20" s="27">
        <v>8</v>
      </c>
    </row>
    <row r="21" spans="2:7" x14ac:dyDescent="0.3">
      <c r="C21" t="s">
        <v>36</v>
      </c>
      <c r="E21" s="4" t="s">
        <v>90</v>
      </c>
      <c r="G21" s="27">
        <v>8</v>
      </c>
    </row>
    <row r="22" spans="2:7" x14ac:dyDescent="0.3">
      <c r="C22" t="s">
        <v>37</v>
      </c>
      <c r="E22" s="4" t="s">
        <v>62</v>
      </c>
      <c r="F22" s="23"/>
      <c r="G22" s="27"/>
    </row>
    <row r="23" spans="2:7" x14ac:dyDescent="0.3">
      <c r="C23" t="s">
        <v>38</v>
      </c>
      <c r="E23" s="4" t="s">
        <v>144</v>
      </c>
      <c r="G23" s="27">
        <v>6</v>
      </c>
    </row>
    <row r="25" spans="2:7" x14ac:dyDescent="0.3">
      <c r="C25" s="28" t="s">
        <v>145</v>
      </c>
    </row>
    <row r="26" spans="2:7" x14ac:dyDescent="0.3">
      <c r="C26" t="s">
        <v>39</v>
      </c>
      <c r="E26" s="4" t="s">
        <v>91</v>
      </c>
      <c r="F26" s="38">
        <v>0</v>
      </c>
      <c r="G26" s="27">
        <v>2</v>
      </c>
    </row>
    <row r="27" spans="2:7" x14ac:dyDescent="0.3">
      <c r="C27" t="s">
        <v>40</v>
      </c>
      <c r="E27" s="4" t="s">
        <v>146</v>
      </c>
      <c r="F27" s="38">
        <v>1</v>
      </c>
      <c r="G27" s="27">
        <v>2</v>
      </c>
    </row>
    <row r="28" spans="2:7" x14ac:dyDescent="0.3">
      <c r="E28" s="4" t="s">
        <v>147</v>
      </c>
    </row>
    <row r="30" spans="2:7" x14ac:dyDescent="0.3">
      <c r="C30" s="28" t="s">
        <v>92</v>
      </c>
      <c r="E30" s="4" t="s">
        <v>148</v>
      </c>
      <c r="F30" s="23">
        <v>2</v>
      </c>
      <c r="G30" s="27">
        <v>10</v>
      </c>
    </row>
    <row r="32" spans="2:7" x14ac:dyDescent="0.3">
      <c r="C32" s="28" t="s">
        <v>41</v>
      </c>
      <c r="E32" s="4" t="s">
        <v>149</v>
      </c>
      <c r="F32" s="8">
        <v>10</v>
      </c>
      <c r="G32" s="27">
        <v>30</v>
      </c>
    </row>
    <row r="33" spans="3:7" x14ac:dyDescent="0.3">
      <c r="E33" s="39" t="s">
        <v>150</v>
      </c>
    </row>
    <row r="35" spans="3:7" x14ac:dyDescent="0.3">
      <c r="C35" s="28" t="s">
        <v>93</v>
      </c>
      <c r="E35" s="4" t="s">
        <v>94</v>
      </c>
      <c r="F35" s="8">
        <v>0</v>
      </c>
      <c r="G35" s="27">
        <v>1</v>
      </c>
    </row>
    <row r="37" spans="3:7" x14ac:dyDescent="0.3">
      <c r="C37" s="28" t="s">
        <v>95</v>
      </c>
      <c r="F37" s="23">
        <v>1</v>
      </c>
      <c r="G37" s="27">
        <v>4</v>
      </c>
    </row>
    <row r="39" spans="3:7" x14ac:dyDescent="0.3">
      <c r="C39" s="28" t="s">
        <v>96</v>
      </c>
      <c r="E39" s="47" t="s">
        <v>178</v>
      </c>
      <c r="G39" s="27">
        <v>25</v>
      </c>
    </row>
    <row r="41" spans="3:7" x14ac:dyDescent="0.3">
      <c r="C41" s="28" t="s">
        <v>42</v>
      </c>
      <c r="E41" s="55" t="s">
        <v>185</v>
      </c>
      <c r="G41" s="27">
        <v>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BF60-E5C8-4D3A-BD5D-E65260876912}">
  <sheetPr>
    <tabColor rgb="FF00B050"/>
  </sheetPr>
  <dimension ref="A1:G15"/>
  <sheetViews>
    <sheetView workbookViewId="0">
      <selection activeCell="B31" sqref="B31"/>
    </sheetView>
  </sheetViews>
  <sheetFormatPr defaultRowHeight="14.4" x14ac:dyDescent="0.3"/>
  <cols>
    <col min="1" max="1" width="17.21875" customWidth="1"/>
    <col min="2" max="3" width="8.88671875" customWidth="1"/>
    <col min="4" max="4" width="25.33203125" customWidth="1"/>
    <col min="5" max="5" width="34.33203125" style="4" customWidth="1"/>
    <col min="6" max="6" width="8.88671875" style="4" customWidth="1"/>
    <col min="7" max="7" width="8.88671875" style="4"/>
  </cols>
  <sheetData>
    <row r="1" spans="1:7" x14ac:dyDescent="0.3">
      <c r="A1" s="1" t="s">
        <v>43</v>
      </c>
    </row>
    <row r="2" spans="1:7" x14ac:dyDescent="0.3">
      <c r="F2" s="36" t="s">
        <v>89</v>
      </c>
      <c r="G2" s="36" t="s">
        <v>19</v>
      </c>
    </row>
    <row r="3" spans="1:7" x14ac:dyDescent="0.3">
      <c r="A3" s="29" t="str">
        <f>'Overview (Flight I)'!B2</f>
        <v>Liberty</v>
      </c>
      <c r="C3" s="28" t="s">
        <v>97</v>
      </c>
      <c r="E3" s="4" t="s">
        <v>151</v>
      </c>
      <c r="F3" s="23">
        <v>8</v>
      </c>
      <c r="G3" s="27">
        <v>30</v>
      </c>
    </row>
    <row r="4" spans="1:7" x14ac:dyDescent="0.3">
      <c r="A4" s="15" t="s">
        <v>73</v>
      </c>
      <c r="C4" t="s">
        <v>98</v>
      </c>
    </row>
    <row r="5" spans="1:7" x14ac:dyDescent="0.3">
      <c r="A5" s="29">
        <f>'Overview (Flight I)'!B5</f>
        <v>4</v>
      </c>
      <c r="C5" s="37" t="s">
        <v>152</v>
      </c>
    </row>
    <row r="6" spans="1:7" x14ac:dyDescent="0.3">
      <c r="A6" s="15" t="s">
        <v>87</v>
      </c>
    </row>
    <row r="7" spans="1:7" x14ac:dyDescent="0.3">
      <c r="A7" s="17">
        <f>SUM(G3,G7,G9)</f>
        <v>36</v>
      </c>
      <c r="C7" s="28" t="s">
        <v>44</v>
      </c>
      <c r="E7" s="39" t="s">
        <v>99</v>
      </c>
      <c r="F7" s="23">
        <v>2</v>
      </c>
      <c r="G7" s="27">
        <v>4</v>
      </c>
    </row>
    <row r="9" spans="1:7" x14ac:dyDescent="0.3">
      <c r="C9" s="28" t="s">
        <v>100</v>
      </c>
      <c r="E9" s="39" t="s">
        <v>101</v>
      </c>
      <c r="F9" s="8">
        <v>1</v>
      </c>
      <c r="G9" s="27">
        <v>2</v>
      </c>
    </row>
    <row r="10" spans="1:7" x14ac:dyDescent="0.3">
      <c r="A10" s="33" t="s">
        <v>74</v>
      </c>
    </row>
    <row r="11" spans="1:7" x14ac:dyDescent="0.3">
      <c r="A11" s="30">
        <f>SUM(F3,F7)</f>
        <v>10</v>
      </c>
    </row>
    <row r="12" spans="1:7" x14ac:dyDescent="0.3">
      <c r="A12" s="34" t="s">
        <v>75</v>
      </c>
    </row>
    <row r="13" spans="1:7" x14ac:dyDescent="0.3">
      <c r="A13" s="32">
        <f>SUM(F9)</f>
        <v>1</v>
      </c>
    </row>
    <row r="14" spans="1:7" x14ac:dyDescent="0.3">
      <c r="A14" t="s">
        <v>102</v>
      </c>
    </row>
    <row r="15" spans="1:7" x14ac:dyDescent="0.3">
      <c r="A15" s="4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D1DD-CCC4-47D7-AEB5-AE92FF6593EB}">
  <sheetPr>
    <tabColor rgb="FF00B050"/>
  </sheetPr>
  <dimension ref="A1:G17"/>
  <sheetViews>
    <sheetView workbookViewId="0">
      <selection activeCell="B31" sqref="B31"/>
    </sheetView>
  </sheetViews>
  <sheetFormatPr defaultRowHeight="14.4" x14ac:dyDescent="0.3"/>
  <cols>
    <col min="1" max="1" width="19.33203125" customWidth="1"/>
    <col min="2" max="3" width="8.88671875" customWidth="1"/>
    <col min="4" max="4" width="17.88671875" customWidth="1"/>
    <col min="5" max="5" width="34.77734375" style="4" customWidth="1"/>
    <col min="6" max="7" width="8.88671875" style="4"/>
  </cols>
  <sheetData>
    <row r="1" spans="1:7" x14ac:dyDescent="0.3">
      <c r="A1" s="1" t="s">
        <v>45</v>
      </c>
    </row>
    <row r="2" spans="1:7" x14ac:dyDescent="0.3">
      <c r="F2" s="36" t="s">
        <v>19</v>
      </c>
      <c r="G2" s="36" t="s">
        <v>89</v>
      </c>
    </row>
    <row r="3" spans="1:7" x14ac:dyDescent="0.3">
      <c r="A3" s="29" t="str">
        <f>'Overview (Flight I)'!B2</f>
        <v>Liberty</v>
      </c>
      <c r="C3" s="28" t="s">
        <v>97</v>
      </c>
      <c r="E3" s="39" t="s">
        <v>175</v>
      </c>
      <c r="F3" s="44"/>
      <c r="G3" s="24">
        <v>20</v>
      </c>
    </row>
    <row r="4" spans="1:7" x14ac:dyDescent="0.3">
      <c r="A4" s="15" t="s">
        <v>73</v>
      </c>
    </row>
    <row r="5" spans="1:7" x14ac:dyDescent="0.3">
      <c r="A5" s="29">
        <f>'Overview (Flight I)'!B5</f>
        <v>4</v>
      </c>
      <c r="C5" s="28" t="s">
        <v>103</v>
      </c>
      <c r="E5" s="39" t="s">
        <v>176</v>
      </c>
      <c r="F5" s="27">
        <v>42</v>
      </c>
      <c r="G5" s="24">
        <v>70</v>
      </c>
    </row>
    <row r="6" spans="1:7" ht="15" thickBot="1" x14ac:dyDescent="0.35">
      <c r="A6" s="15" t="s">
        <v>87</v>
      </c>
    </row>
    <row r="7" spans="1:7" ht="15" thickBot="1" x14ac:dyDescent="0.35">
      <c r="A7" s="17">
        <f>SUM(F5,F7,F9,F12)</f>
        <v>99</v>
      </c>
      <c r="C7" s="28" t="s">
        <v>104</v>
      </c>
      <c r="E7" s="39" t="s">
        <v>177</v>
      </c>
      <c r="F7" s="27">
        <v>25</v>
      </c>
      <c r="G7" s="52">
        <v>25</v>
      </c>
    </row>
    <row r="9" spans="1:7" x14ac:dyDescent="0.3">
      <c r="A9" t="s">
        <v>77</v>
      </c>
      <c r="C9" s="28" t="s">
        <v>46</v>
      </c>
      <c r="F9" s="27">
        <v>12</v>
      </c>
    </row>
    <row r="10" spans="1:7" x14ac:dyDescent="0.3">
      <c r="A10" s="33" t="s">
        <v>74</v>
      </c>
      <c r="C10" s="37" t="s">
        <v>105</v>
      </c>
      <c r="G10" s="26">
        <v>24</v>
      </c>
    </row>
    <row r="11" spans="1:7" x14ac:dyDescent="0.3">
      <c r="A11" s="30"/>
    </row>
    <row r="12" spans="1:7" x14ac:dyDescent="0.3">
      <c r="A12" s="34" t="s">
        <v>75</v>
      </c>
      <c r="C12" s="28" t="s">
        <v>106</v>
      </c>
      <c r="E12" s="39"/>
      <c r="F12" s="27">
        <v>20</v>
      </c>
    </row>
    <row r="13" spans="1:7" ht="15" thickBot="1" x14ac:dyDescent="0.35">
      <c r="A13" s="31"/>
    </row>
    <row r="14" spans="1:7" ht="15.6" thickTop="1" thickBot="1" x14ac:dyDescent="0.35">
      <c r="A14" s="40" t="s">
        <v>76</v>
      </c>
      <c r="C14" s="28" t="s">
        <v>107</v>
      </c>
      <c r="G14" s="56">
        <f>SUM(G3,G5)</f>
        <v>90</v>
      </c>
    </row>
    <row r="15" spans="1:7" ht="15" thickTop="1" x14ac:dyDescent="0.3">
      <c r="A15" s="43">
        <f>SUM(G3,G5,G7)</f>
        <v>115</v>
      </c>
    </row>
    <row r="16" spans="1:7" x14ac:dyDescent="0.3">
      <c r="A16" s="41" t="s">
        <v>79</v>
      </c>
    </row>
    <row r="17" spans="1:1" x14ac:dyDescent="0.3">
      <c r="A17" s="42">
        <f>SUM(G10)</f>
        <v>24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4E70-5E5E-4DB7-A956-39E28FF5EE9D}">
  <sheetPr>
    <tabColor rgb="FF00B050"/>
  </sheetPr>
  <dimension ref="A1:I55"/>
  <sheetViews>
    <sheetView zoomScaleNormal="100" workbookViewId="0">
      <selection activeCell="E38" sqref="E38:G39"/>
    </sheetView>
  </sheetViews>
  <sheetFormatPr defaultRowHeight="14.4" x14ac:dyDescent="0.3"/>
  <cols>
    <col min="1" max="1" width="15" customWidth="1"/>
    <col min="4" max="4" width="15.109375" customWidth="1"/>
    <col min="5" max="5" width="46.88671875" style="4" customWidth="1"/>
    <col min="6" max="7" width="8.88671875" style="4"/>
  </cols>
  <sheetData>
    <row r="1" spans="1:7" x14ac:dyDescent="0.3">
      <c r="A1" s="1" t="s">
        <v>47</v>
      </c>
    </row>
    <row r="2" spans="1:7" x14ac:dyDescent="0.3">
      <c r="F2" s="36" t="s">
        <v>89</v>
      </c>
      <c r="G2" s="36" t="s">
        <v>19</v>
      </c>
    </row>
    <row r="3" spans="1:7" x14ac:dyDescent="0.3">
      <c r="A3" s="29" t="str">
        <f>'Overview (Flight I)'!B2</f>
        <v>Liberty</v>
      </c>
      <c r="C3" s="28" t="s">
        <v>48</v>
      </c>
      <c r="E3" s="39"/>
    </row>
    <row r="4" spans="1:7" x14ac:dyDescent="0.3">
      <c r="A4" s="15" t="s">
        <v>73</v>
      </c>
      <c r="C4" s="37" t="s">
        <v>108</v>
      </c>
      <c r="G4" s="27">
        <v>8</v>
      </c>
    </row>
    <row r="5" spans="1:7" x14ac:dyDescent="0.3">
      <c r="A5" s="29">
        <f>'Overview (Flight I)'!B5</f>
        <v>4</v>
      </c>
      <c r="C5" s="37" t="s">
        <v>153</v>
      </c>
      <c r="E5" s="4" t="s">
        <v>62</v>
      </c>
      <c r="G5" s="27"/>
    </row>
    <row r="6" spans="1:7" x14ac:dyDescent="0.3">
      <c r="A6" s="15" t="s">
        <v>87</v>
      </c>
    </row>
    <row r="7" spans="1:7" x14ac:dyDescent="0.3">
      <c r="A7" s="17">
        <f>SUM(G4:G55)</f>
        <v>65</v>
      </c>
      <c r="C7" s="28" t="s">
        <v>49</v>
      </c>
      <c r="E7" s="4" t="s">
        <v>154</v>
      </c>
    </row>
    <row r="8" spans="1:7" x14ac:dyDescent="0.3">
      <c r="C8" s="45" t="s">
        <v>109</v>
      </c>
      <c r="E8" s="4" t="s">
        <v>110</v>
      </c>
      <c r="F8" s="23">
        <v>1</v>
      </c>
      <c r="G8" s="27">
        <v>2</v>
      </c>
    </row>
    <row r="9" spans="1:7" x14ac:dyDescent="0.3">
      <c r="A9" t="s">
        <v>77</v>
      </c>
      <c r="C9" s="45" t="s">
        <v>111</v>
      </c>
      <c r="E9" s="4" t="s">
        <v>138</v>
      </c>
      <c r="F9" s="8">
        <v>1</v>
      </c>
      <c r="G9" s="27">
        <v>2</v>
      </c>
    </row>
    <row r="10" spans="1:7" x14ac:dyDescent="0.3">
      <c r="A10" s="33" t="s">
        <v>74</v>
      </c>
      <c r="C10" s="37" t="s">
        <v>112</v>
      </c>
      <c r="E10" s="4" t="s">
        <v>62</v>
      </c>
      <c r="F10" s="23"/>
      <c r="G10" s="27"/>
    </row>
    <row r="11" spans="1:7" x14ac:dyDescent="0.3">
      <c r="A11" s="30">
        <f>SUM(F8,F10,F13,F16,F23,F27,F35,F38,F40)</f>
        <v>17</v>
      </c>
      <c r="C11" s="37" t="s">
        <v>113</v>
      </c>
      <c r="E11" s="39" t="s">
        <v>72</v>
      </c>
      <c r="G11" s="27">
        <v>12</v>
      </c>
    </row>
    <row r="12" spans="1:7" x14ac:dyDescent="0.3">
      <c r="A12" s="34" t="s">
        <v>75</v>
      </c>
    </row>
    <row r="13" spans="1:7" x14ac:dyDescent="0.3">
      <c r="A13" s="31">
        <f>SUM(F9,F33,F36,F39,F43,F47,F50,F53)</f>
        <v>15</v>
      </c>
      <c r="C13" s="28" t="s">
        <v>50</v>
      </c>
      <c r="E13" s="4" t="s">
        <v>62</v>
      </c>
      <c r="F13" s="23"/>
      <c r="G13" s="27"/>
    </row>
    <row r="14" spans="1:7" x14ac:dyDescent="0.3">
      <c r="A14" t="s">
        <v>102</v>
      </c>
    </row>
    <row r="15" spans="1:7" x14ac:dyDescent="0.3">
      <c r="C15" s="28" t="s">
        <v>51</v>
      </c>
    </row>
    <row r="16" spans="1:7" x14ac:dyDescent="0.3">
      <c r="C16" s="37" t="s">
        <v>52</v>
      </c>
      <c r="F16" s="23">
        <v>5</v>
      </c>
      <c r="G16" s="27">
        <v>1</v>
      </c>
    </row>
    <row r="17" spans="3:7" x14ac:dyDescent="0.3">
      <c r="D17" s="37" t="s">
        <v>114</v>
      </c>
      <c r="E17" s="39" t="s">
        <v>155</v>
      </c>
    </row>
    <row r="18" spans="3:7" x14ac:dyDescent="0.3">
      <c r="D18" s="37" t="s">
        <v>115</v>
      </c>
      <c r="E18" s="39" t="s">
        <v>156</v>
      </c>
    </row>
    <row r="19" spans="3:7" x14ac:dyDescent="0.3">
      <c r="D19" s="37" t="s">
        <v>116</v>
      </c>
      <c r="E19" s="39" t="s">
        <v>186</v>
      </c>
    </row>
    <row r="20" spans="3:7" x14ac:dyDescent="0.3">
      <c r="D20" s="37" t="s">
        <v>117</v>
      </c>
      <c r="E20" s="39" t="s">
        <v>120</v>
      </c>
      <c r="G20" s="27"/>
    </row>
    <row r="21" spans="3:7" x14ac:dyDescent="0.3">
      <c r="D21" s="37" t="s">
        <v>118</v>
      </c>
      <c r="E21" s="39" t="s">
        <v>121</v>
      </c>
      <c r="G21" s="27"/>
    </row>
    <row r="22" spans="3:7" x14ac:dyDescent="0.3">
      <c r="D22" s="37" t="s">
        <v>119</v>
      </c>
      <c r="E22" s="4" t="s">
        <v>122</v>
      </c>
    </row>
    <row r="23" spans="3:7" x14ac:dyDescent="0.3">
      <c r="C23" s="37" t="s">
        <v>53</v>
      </c>
      <c r="F23" s="23">
        <v>5</v>
      </c>
      <c r="G23" s="27">
        <v>8</v>
      </c>
    </row>
    <row r="24" spans="3:7" x14ac:dyDescent="0.3">
      <c r="D24" s="37" t="s">
        <v>117</v>
      </c>
      <c r="E24" s="39" t="s">
        <v>120</v>
      </c>
      <c r="G24" s="27"/>
    </row>
    <row r="25" spans="3:7" x14ac:dyDescent="0.3">
      <c r="D25" s="37" t="s">
        <v>118</v>
      </c>
      <c r="E25" s="39" t="s">
        <v>123</v>
      </c>
      <c r="G25" s="27"/>
    </row>
    <row r="26" spans="3:7" x14ac:dyDescent="0.3">
      <c r="D26" s="37" t="s">
        <v>119</v>
      </c>
      <c r="E26" s="39" t="s">
        <v>122</v>
      </c>
    </row>
    <row r="27" spans="3:7" x14ac:dyDescent="0.3">
      <c r="C27" s="37" t="s">
        <v>54</v>
      </c>
      <c r="F27" s="23">
        <v>5</v>
      </c>
      <c r="G27" s="27">
        <v>8</v>
      </c>
    </row>
    <row r="28" spans="3:7" x14ac:dyDescent="0.3">
      <c r="D28" s="37" t="s">
        <v>117</v>
      </c>
      <c r="E28" s="39" t="s">
        <v>120</v>
      </c>
      <c r="G28" s="27"/>
    </row>
    <row r="29" spans="3:7" x14ac:dyDescent="0.3">
      <c r="D29" s="37" t="s">
        <v>118</v>
      </c>
      <c r="E29" s="39" t="s">
        <v>123</v>
      </c>
      <c r="G29" s="27"/>
    </row>
    <row r="30" spans="3:7" x14ac:dyDescent="0.3">
      <c r="C30" s="37" t="s">
        <v>55</v>
      </c>
      <c r="E30" s="39"/>
      <c r="F30" s="8"/>
      <c r="G30" s="27"/>
    </row>
    <row r="32" spans="3:7" x14ac:dyDescent="0.3">
      <c r="C32" s="28" t="s">
        <v>56</v>
      </c>
    </row>
    <row r="33" spans="3:9" x14ac:dyDescent="0.3">
      <c r="C33" s="37" t="s">
        <v>57</v>
      </c>
      <c r="E33" s="39" t="s">
        <v>157</v>
      </c>
      <c r="F33" s="8">
        <v>1</v>
      </c>
      <c r="G33" s="27">
        <v>6</v>
      </c>
    </row>
    <row r="34" spans="3:9" x14ac:dyDescent="0.3">
      <c r="C34" s="37" t="s">
        <v>58</v>
      </c>
    </row>
    <row r="35" spans="3:9" x14ac:dyDescent="0.3">
      <c r="D35" t="s">
        <v>124</v>
      </c>
      <c r="E35" s="39" t="s">
        <v>126</v>
      </c>
      <c r="F35" s="23">
        <v>0</v>
      </c>
      <c r="G35" s="27">
        <v>1</v>
      </c>
    </row>
    <row r="36" spans="3:9" x14ac:dyDescent="0.3">
      <c r="D36" t="s">
        <v>125</v>
      </c>
      <c r="E36" s="4">
        <v>1</v>
      </c>
      <c r="F36" s="8">
        <v>0</v>
      </c>
      <c r="G36" s="27">
        <v>0</v>
      </c>
    </row>
    <row r="37" spans="3:9" x14ac:dyDescent="0.3">
      <c r="C37" s="37" t="s">
        <v>127</v>
      </c>
      <c r="E37" s="4" t="s">
        <v>62</v>
      </c>
    </row>
    <row r="38" spans="3:9" x14ac:dyDescent="0.3">
      <c r="D38" t="s">
        <v>124</v>
      </c>
      <c r="F38" s="23"/>
      <c r="G38" s="27"/>
      <c r="I38" t="s">
        <v>158</v>
      </c>
    </row>
    <row r="39" spans="3:9" x14ac:dyDescent="0.3">
      <c r="D39" t="s">
        <v>125</v>
      </c>
      <c r="F39" s="8"/>
      <c r="G39" s="27"/>
    </row>
    <row r="40" spans="3:9" x14ac:dyDescent="0.3">
      <c r="C40" s="37" t="s">
        <v>59</v>
      </c>
      <c r="F40" s="23">
        <v>1</v>
      </c>
      <c r="G40" s="27">
        <v>1</v>
      </c>
    </row>
    <row r="42" spans="3:9" x14ac:dyDescent="0.3">
      <c r="C42" s="28" t="s">
        <v>60</v>
      </c>
    </row>
    <row r="43" spans="3:9" x14ac:dyDescent="0.3">
      <c r="C43" s="46" t="s">
        <v>159</v>
      </c>
      <c r="F43" s="8">
        <v>2</v>
      </c>
      <c r="G43" s="27">
        <v>2</v>
      </c>
    </row>
    <row r="44" spans="3:9" x14ac:dyDescent="0.3">
      <c r="D44" t="s">
        <v>129</v>
      </c>
      <c r="E44" s="4">
        <v>2</v>
      </c>
    </row>
    <row r="45" spans="3:9" x14ac:dyDescent="0.3">
      <c r="D45" t="s">
        <v>130</v>
      </c>
      <c r="E45" s="4" t="s">
        <v>132</v>
      </c>
    </row>
    <row r="46" spans="3:9" x14ac:dyDescent="0.3">
      <c r="D46" t="s">
        <v>131</v>
      </c>
      <c r="E46" s="4" t="s">
        <v>133</v>
      </c>
    </row>
    <row r="47" spans="3:9" x14ac:dyDescent="0.3">
      <c r="C47" s="37" t="s">
        <v>61</v>
      </c>
      <c r="F47" s="8">
        <v>2</v>
      </c>
      <c r="G47" s="27">
        <v>1</v>
      </c>
    </row>
    <row r="49" spans="3:7" x14ac:dyDescent="0.3">
      <c r="C49" s="28" t="s">
        <v>160</v>
      </c>
    </row>
    <row r="50" spans="3:7" x14ac:dyDescent="0.3">
      <c r="C50" t="s">
        <v>161</v>
      </c>
      <c r="E50" s="4">
        <v>1</v>
      </c>
      <c r="F50" s="8">
        <v>8</v>
      </c>
      <c r="G50" s="27">
        <v>4</v>
      </c>
    </row>
    <row r="51" spans="3:7" x14ac:dyDescent="0.3">
      <c r="E51" s="4" t="s">
        <v>162</v>
      </c>
    </row>
    <row r="53" spans="3:7" x14ac:dyDescent="0.3">
      <c r="C53" s="28" t="s">
        <v>63</v>
      </c>
      <c r="E53" s="4" t="s">
        <v>137</v>
      </c>
      <c r="F53" s="8">
        <v>1</v>
      </c>
      <c r="G53" s="27">
        <v>9</v>
      </c>
    </row>
    <row r="54" spans="3:7" x14ac:dyDescent="0.3">
      <c r="C54" t="s">
        <v>134</v>
      </c>
      <c r="E54" s="4">
        <v>0</v>
      </c>
      <c r="G54" s="27"/>
    </row>
    <row r="55" spans="3:7" x14ac:dyDescent="0.3">
      <c r="C55" s="37" t="s">
        <v>135</v>
      </c>
      <c r="E55" s="39" t="s">
        <v>62</v>
      </c>
      <c r="G55" s="27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6B4B-1823-46B8-8375-3140E7B133FA}">
  <sheetPr>
    <tabColor rgb="FF00B050"/>
  </sheetPr>
  <dimension ref="A1:G141"/>
  <sheetViews>
    <sheetView topLeftCell="A70" workbookViewId="0">
      <selection activeCell="E64" sqref="E64"/>
    </sheetView>
  </sheetViews>
  <sheetFormatPr defaultRowHeight="14.4" x14ac:dyDescent="0.3"/>
  <cols>
    <col min="1" max="1" width="15.33203125" customWidth="1"/>
    <col min="2" max="2" width="5.21875" customWidth="1"/>
    <col min="3" max="3" width="24.109375" style="20" customWidth="1"/>
    <col min="4" max="4" width="6.21875" style="20" customWidth="1"/>
    <col min="5" max="5" width="41.88671875" style="4" customWidth="1"/>
    <col min="6" max="6" width="6.21875" customWidth="1"/>
    <col min="7" max="7" width="5.5546875" style="59" bestFit="1" customWidth="1"/>
  </cols>
  <sheetData>
    <row r="1" spans="1:7" x14ac:dyDescent="0.3">
      <c r="A1" s="1" t="s">
        <v>64</v>
      </c>
      <c r="B1" s="1"/>
    </row>
    <row r="2" spans="1:7" x14ac:dyDescent="0.3">
      <c r="F2" s="36" t="s">
        <v>89</v>
      </c>
      <c r="G2" s="57" t="s">
        <v>19</v>
      </c>
    </row>
    <row r="3" spans="1:7" x14ac:dyDescent="0.3">
      <c r="A3" s="29" t="str">
        <f>'Overview (Flight I)'!B2</f>
        <v>Liberty</v>
      </c>
      <c r="B3" s="11"/>
      <c r="C3" s="61" t="s">
        <v>65</v>
      </c>
      <c r="D3" s="61"/>
      <c r="F3" s="4"/>
      <c r="G3" s="58"/>
    </row>
    <row r="4" spans="1:7" x14ac:dyDescent="0.3">
      <c r="A4" s="15" t="s">
        <v>73</v>
      </c>
      <c r="B4" s="15"/>
      <c r="C4" s="20" t="s">
        <v>187</v>
      </c>
      <c r="F4" s="36"/>
      <c r="G4" s="64">
        <v>4</v>
      </c>
    </row>
    <row r="5" spans="1:7" x14ac:dyDescent="0.3">
      <c r="A5" s="29">
        <f>'Overview (Flight I)'!B5</f>
        <v>4</v>
      </c>
      <c r="B5" s="11"/>
      <c r="C5" s="20" t="s">
        <v>188</v>
      </c>
      <c r="F5" s="4"/>
      <c r="G5" s="64">
        <v>4</v>
      </c>
    </row>
    <row r="6" spans="1:7" x14ac:dyDescent="0.3">
      <c r="A6" s="15" t="s">
        <v>87</v>
      </c>
      <c r="B6" s="15"/>
      <c r="F6" s="4"/>
      <c r="G6" s="55"/>
    </row>
    <row r="7" spans="1:7" x14ac:dyDescent="0.3">
      <c r="A7" s="17">
        <f>SUM(G4:G102)</f>
        <v>93</v>
      </c>
      <c r="B7" s="68"/>
      <c r="C7" s="61" t="s">
        <v>66</v>
      </c>
      <c r="D7" s="61"/>
      <c r="F7" s="4"/>
      <c r="G7" s="55"/>
    </row>
    <row r="8" spans="1:7" x14ac:dyDescent="0.3">
      <c r="C8" s="60" t="s">
        <v>189</v>
      </c>
      <c r="D8" s="60"/>
      <c r="E8" s="63" t="s">
        <v>190</v>
      </c>
      <c r="F8" s="8">
        <v>2.5</v>
      </c>
      <c r="G8" s="64">
        <v>2</v>
      </c>
    </row>
    <row r="9" spans="1:7" x14ac:dyDescent="0.3">
      <c r="A9" t="s">
        <v>77</v>
      </c>
      <c r="E9" s="63" t="s">
        <v>166</v>
      </c>
      <c r="F9" s="4"/>
      <c r="G9" s="55"/>
    </row>
    <row r="10" spans="1:7" x14ac:dyDescent="0.3">
      <c r="A10" s="33" t="s">
        <v>74</v>
      </c>
      <c r="B10" s="15"/>
      <c r="E10" s="63" t="s">
        <v>167</v>
      </c>
      <c r="F10" s="4"/>
      <c r="G10" s="55"/>
    </row>
    <row r="11" spans="1:7" x14ac:dyDescent="0.3">
      <c r="A11" s="30"/>
      <c r="B11" s="11"/>
      <c r="E11" s="4" t="s">
        <v>165</v>
      </c>
      <c r="F11" s="4"/>
      <c r="G11" s="64">
        <v>0</v>
      </c>
    </row>
    <row r="12" spans="1:7" x14ac:dyDescent="0.3">
      <c r="A12" s="34" t="s">
        <v>75</v>
      </c>
      <c r="B12" s="15"/>
      <c r="E12" s="39" t="s">
        <v>164</v>
      </c>
      <c r="F12" s="4"/>
      <c r="G12" s="55"/>
    </row>
    <row r="13" spans="1:7" x14ac:dyDescent="0.3">
      <c r="A13" s="31">
        <f>SUM(F8,F16,F24,F32,F41,F49,F59,F67,F75,F83,F93)</f>
        <v>40</v>
      </c>
      <c r="B13" s="11"/>
      <c r="E13" s="4" t="s">
        <v>221</v>
      </c>
      <c r="F13" s="4"/>
      <c r="G13" s="64">
        <v>0</v>
      </c>
    </row>
    <row r="14" spans="1:7" x14ac:dyDescent="0.3">
      <c r="E14" s="4" t="s">
        <v>163</v>
      </c>
      <c r="F14" s="4"/>
      <c r="G14" s="64">
        <v>0</v>
      </c>
    </row>
    <row r="16" spans="1:7" x14ac:dyDescent="0.3">
      <c r="C16" s="60" t="s">
        <v>191</v>
      </c>
      <c r="D16" s="60"/>
      <c r="E16" s="63" t="s">
        <v>190</v>
      </c>
      <c r="F16" s="8">
        <v>2.5</v>
      </c>
      <c r="G16" s="64">
        <v>2</v>
      </c>
    </row>
    <row r="17" spans="3:7" x14ac:dyDescent="0.3">
      <c r="E17" s="63" t="s">
        <v>166</v>
      </c>
      <c r="F17" s="4"/>
      <c r="G17" s="55"/>
    </row>
    <row r="18" spans="3:7" x14ac:dyDescent="0.3">
      <c r="E18" s="63" t="s">
        <v>167</v>
      </c>
      <c r="F18" s="4"/>
      <c r="G18" s="55"/>
    </row>
    <row r="19" spans="3:7" x14ac:dyDescent="0.3">
      <c r="E19" s="4" t="s">
        <v>165</v>
      </c>
      <c r="F19" s="4"/>
      <c r="G19" s="64">
        <v>0</v>
      </c>
    </row>
    <row r="20" spans="3:7" x14ac:dyDescent="0.3">
      <c r="E20" s="39" t="s">
        <v>164</v>
      </c>
      <c r="F20" s="4"/>
      <c r="G20" s="55"/>
    </row>
    <row r="21" spans="3:7" x14ac:dyDescent="0.3">
      <c r="E21" s="4" t="s">
        <v>223</v>
      </c>
      <c r="F21" s="4"/>
      <c r="G21" s="64">
        <v>0</v>
      </c>
    </row>
    <row r="22" spans="3:7" x14ac:dyDescent="0.3">
      <c r="E22" s="4" t="s">
        <v>163</v>
      </c>
      <c r="F22" s="4"/>
      <c r="G22" s="64">
        <v>0</v>
      </c>
    </row>
    <row r="24" spans="3:7" x14ac:dyDescent="0.3">
      <c r="C24" s="60" t="s">
        <v>192</v>
      </c>
      <c r="D24" s="60"/>
      <c r="E24" s="63" t="s">
        <v>190</v>
      </c>
      <c r="F24" s="8">
        <v>2.5</v>
      </c>
      <c r="G24" s="64">
        <v>2</v>
      </c>
    </row>
    <row r="25" spans="3:7" x14ac:dyDescent="0.3">
      <c r="E25" s="63" t="s">
        <v>166</v>
      </c>
      <c r="F25" s="4"/>
      <c r="G25" s="55"/>
    </row>
    <row r="26" spans="3:7" x14ac:dyDescent="0.3">
      <c r="E26" s="63" t="s">
        <v>167</v>
      </c>
      <c r="F26" s="4"/>
      <c r="G26" s="55"/>
    </row>
    <row r="27" spans="3:7" x14ac:dyDescent="0.3">
      <c r="E27" s="4" t="s">
        <v>165</v>
      </c>
      <c r="F27" s="4"/>
      <c r="G27" s="64">
        <v>0</v>
      </c>
    </row>
    <row r="28" spans="3:7" x14ac:dyDescent="0.3">
      <c r="E28" s="39" t="s">
        <v>164</v>
      </c>
      <c r="F28" s="4"/>
      <c r="G28" s="55"/>
    </row>
    <row r="29" spans="3:7" x14ac:dyDescent="0.3">
      <c r="E29" s="4" t="s">
        <v>222</v>
      </c>
      <c r="F29" s="4"/>
      <c r="G29" s="64">
        <v>0</v>
      </c>
    </row>
    <row r="30" spans="3:7" x14ac:dyDescent="0.3">
      <c r="E30" s="4" t="s">
        <v>163</v>
      </c>
      <c r="F30" s="4"/>
      <c r="G30" s="64">
        <v>0</v>
      </c>
    </row>
    <row r="32" spans="3:7" x14ac:dyDescent="0.3">
      <c r="C32" s="60" t="s">
        <v>193</v>
      </c>
      <c r="D32" s="60"/>
      <c r="E32" s="63" t="s">
        <v>190</v>
      </c>
      <c r="F32" s="8">
        <v>2.5</v>
      </c>
      <c r="G32" s="64">
        <v>2</v>
      </c>
    </row>
    <row r="33" spans="3:7" x14ac:dyDescent="0.3">
      <c r="E33" s="63" t="s">
        <v>166</v>
      </c>
      <c r="F33" s="4"/>
      <c r="G33" s="55"/>
    </row>
    <row r="34" spans="3:7" x14ac:dyDescent="0.3">
      <c r="E34" s="63" t="s">
        <v>167</v>
      </c>
      <c r="F34" s="4"/>
      <c r="G34" s="55"/>
    </row>
    <row r="35" spans="3:7" x14ac:dyDescent="0.3">
      <c r="E35" s="4" t="s">
        <v>165</v>
      </c>
      <c r="F35" s="4"/>
      <c r="G35" s="64">
        <v>0</v>
      </c>
    </row>
    <row r="36" spans="3:7" x14ac:dyDescent="0.3">
      <c r="E36" s="39" t="s">
        <v>164</v>
      </c>
      <c r="F36" s="4"/>
      <c r="G36" s="55"/>
    </row>
    <row r="37" spans="3:7" x14ac:dyDescent="0.3">
      <c r="E37" s="4" t="s">
        <v>224</v>
      </c>
      <c r="F37" s="4"/>
      <c r="G37" s="64">
        <v>0</v>
      </c>
    </row>
    <row r="38" spans="3:7" x14ac:dyDescent="0.3">
      <c r="E38" s="4" t="s">
        <v>163</v>
      </c>
      <c r="F38" s="4"/>
      <c r="G38" s="64">
        <v>0</v>
      </c>
    </row>
    <row r="40" spans="3:7" x14ac:dyDescent="0.3">
      <c r="C40" s="61" t="s">
        <v>67</v>
      </c>
      <c r="D40" s="61"/>
      <c r="F40" s="4"/>
      <c r="G40" s="55"/>
    </row>
    <row r="41" spans="3:7" x14ac:dyDescent="0.3">
      <c r="C41" s="20" t="s">
        <v>201</v>
      </c>
      <c r="F41" s="8">
        <v>5</v>
      </c>
      <c r="G41" s="69">
        <v>0.5</v>
      </c>
    </row>
    <row r="42" spans="3:7" x14ac:dyDescent="0.3">
      <c r="D42" s="3" t="s">
        <v>194</v>
      </c>
      <c r="E42" s="4" t="s">
        <v>200</v>
      </c>
      <c r="F42" s="4"/>
      <c r="G42" s="55"/>
    </row>
    <row r="43" spans="3:7" x14ac:dyDescent="0.3">
      <c r="D43" s="3" t="s">
        <v>195</v>
      </c>
      <c r="E43" s="4">
        <v>5</v>
      </c>
      <c r="F43" s="4"/>
      <c r="G43" s="55"/>
    </row>
    <row r="44" spans="3:7" x14ac:dyDescent="0.3">
      <c r="D44" s="3" t="s">
        <v>196</v>
      </c>
      <c r="E44" s="4" t="s">
        <v>197</v>
      </c>
      <c r="F44" s="4"/>
      <c r="G44" s="55"/>
    </row>
    <row r="45" spans="3:7" x14ac:dyDescent="0.3">
      <c r="D45" s="3" t="s">
        <v>198</v>
      </c>
      <c r="E45" s="4" t="s">
        <v>199</v>
      </c>
      <c r="F45" s="4"/>
      <c r="G45" s="64">
        <v>1</v>
      </c>
    </row>
    <row r="46" spans="3:7" x14ac:dyDescent="0.3">
      <c r="D46" s="3" t="s">
        <v>202</v>
      </c>
      <c r="E46" s="39" t="s">
        <v>203</v>
      </c>
      <c r="F46" s="4"/>
      <c r="G46" s="55"/>
    </row>
    <row r="47" spans="3:7" x14ac:dyDescent="0.3">
      <c r="D47" s="3" t="s">
        <v>204</v>
      </c>
      <c r="E47" s="39" t="s">
        <v>205</v>
      </c>
      <c r="F47" s="4"/>
      <c r="G47" s="64">
        <v>5</v>
      </c>
    </row>
    <row r="48" spans="3:7" x14ac:dyDescent="0.3">
      <c r="D48" s="3"/>
      <c r="E48" s="39"/>
      <c r="F48" s="4"/>
      <c r="G48" s="55"/>
    </row>
    <row r="49" spans="3:7" x14ac:dyDescent="0.3">
      <c r="C49" s="20" t="s">
        <v>206</v>
      </c>
      <c r="F49" s="8">
        <v>5</v>
      </c>
      <c r="G49" s="69">
        <v>0.5</v>
      </c>
    </row>
    <row r="50" spans="3:7" x14ac:dyDescent="0.3">
      <c r="D50" s="3" t="s">
        <v>194</v>
      </c>
      <c r="E50" s="4" t="s">
        <v>200</v>
      </c>
      <c r="F50" s="4"/>
      <c r="G50" s="55"/>
    </row>
    <row r="51" spans="3:7" x14ac:dyDescent="0.3">
      <c r="D51" s="3" t="s">
        <v>195</v>
      </c>
      <c r="E51" s="4">
        <v>5</v>
      </c>
      <c r="F51" s="4"/>
      <c r="G51" s="55"/>
    </row>
    <row r="52" spans="3:7" x14ac:dyDescent="0.3">
      <c r="D52" s="3" t="s">
        <v>196</v>
      </c>
      <c r="E52" s="4" t="s">
        <v>197</v>
      </c>
      <c r="F52" s="4"/>
      <c r="G52" s="55"/>
    </row>
    <row r="53" spans="3:7" x14ac:dyDescent="0.3">
      <c r="D53" s="3" t="s">
        <v>198</v>
      </c>
      <c r="E53" s="4" t="s">
        <v>199</v>
      </c>
      <c r="F53" s="4"/>
      <c r="G53" s="64">
        <v>1</v>
      </c>
    </row>
    <row r="54" spans="3:7" x14ac:dyDescent="0.3">
      <c r="D54" s="3" t="s">
        <v>202</v>
      </c>
      <c r="E54" s="39" t="s">
        <v>207</v>
      </c>
      <c r="F54" s="4"/>
      <c r="G54" s="55"/>
    </row>
    <row r="55" spans="3:7" x14ac:dyDescent="0.3">
      <c r="D55" s="3" t="s">
        <v>204</v>
      </c>
      <c r="E55" s="39" t="s">
        <v>205</v>
      </c>
      <c r="F55" s="4"/>
      <c r="G55" s="64">
        <v>5</v>
      </c>
    </row>
    <row r="56" spans="3:7" x14ac:dyDescent="0.3">
      <c r="D56" s="3"/>
      <c r="E56" s="39"/>
      <c r="F56" s="4"/>
      <c r="G56" s="55"/>
    </row>
    <row r="57" spans="3:7" x14ac:dyDescent="0.3">
      <c r="C57" s="20" t="s">
        <v>208</v>
      </c>
      <c r="E57" s="39">
        <v>300</v>
      </c>
      <c r="F57" s="4"/>
      <c r="G57" s="64">
        <v>3</v>
      </c>
    </row>
    <row r="58" spans="3:7" x14ac:dyDescent="0.3">
      <c r="E58" s="39"/>
      <c r="F58" s="4"/>
      <c r="G58" s="55"/>
    </row>
    <row r="59" spans="3:7" x14ac:dyDescent="0.3">
      <c r="C59" s="20" t="s">
        <v>209</v>
      </c>
      <c r="E59" s="39"/>
      <c r="F59" s="8">
        <v>5</v>
      </c>
      <c r="G59" s="64">
        <v>6</v>
      </c>
    </row>
    <row r="60" spans="3:7" x14ac:dyDescent="0.3">
      <c r="D60" s="3" t="s">
        <v>194</v>
      </c>
      <c r="E60" s="39" t="s">
        <v>210</v>
      </c>
      <c r="F60" s="4"/>
      <c r="G60" s="55"/>
    </row>
    <row r="61" spans="3:7" x14ac:dyDescent="0.3">
      <c r="D61" s="3" t="s">
        <v>195</v>
      </c>
      <c r="E61" s="39">
        <v>1</v>
      </c>
      <c r="F61" s="4"/>
      <c r="G61" s="55"/>
    </row>
    <row r="62" spans="3:7" x14ac:dyDescent="0.3">
      <c r="D62" s="3" t="s">
        <v>196</v>
      </c>
      <c r="E62" s="39" t="s">
        <v>211</v>
      </c>
      <c r="F62" s="4"/>
      <c r="G62" s="55"/>
    </row>
    <row r="63" spans="3:7" x14ac:dyDescent="0.3">
      <c r="D63" s="3" t="s">
        <v>198</v>
      </c>
      <c r="E63" s="4" t="s">
        <v>199</v>
      </c>
      <c r="F63" s="4"/>
      <c r="G63" s="64">
        <v>1</v>
      </c>
    </row>
    <row r="64" spans="3:7" x14ac:dyDescent="0.3">
      <c r="D64" s="3" t="s">
        <v>202</v>
      </c>
      <c r="E64" s="39" t="s">
        <v>212</v>
      </c>
      <c r="F64" s="4"/>
      <c r="G64" s="55"/>
    </row>
    <row r="65" spans="3:7" x14ac:dyDescent="0.3">
      <c r="D65" s="3" t="s">
        <v>204</v>
      </c>
      <c r="E65" s="39" t="s">
        <v>213</v>
      </c>
      <c r="F65" s="4"/>
      <c r="G65" s="64">
        <v>5</v>
      </c>
    </row>
    <row r="66" spans="3:7" x14ac:dyDescent="0.3">
      <c r="E66" s="39"/>
      <c r="F66" s="4"/>
      <c r="G66" s="55"/>
    </row>
    <row r="67" spans="3:7" x14ac:dyDescent="0.3">
      <c r="C67" s="20" t="s">
        <v>214</v>
      </c>
      <c r="E67" s="39"/>
      <c r="F67" s="8">
        <v>5</v>
      </c>
      <c r="G67" s="64">
        <v>6</v>
      </c>
    </row>
    <row r="68" spans="3:7" x14ac:dyDescent="0.3">
      <c r="D68" s="3" t="s">
        <v>194</v>
      </c>
      <c r="E68" s="39" t="s">
        <v>210</v>
      </c>
      <c r="F68" s="4"/>
      <c r="G68" s="55"/>
    </row>
    <row r="69" spans="3:7" x14ac:dyDescent="0.3">
      <c r="D69" s="3" t="s">
        <v>195</v>
      </c>
      <c r="E69" s="39">
        <v>1</v>
      </c>
      <c r="F69" s="4"/>
      <c r="G69" s="55"/>
    </row>
    <row r="70" spans="3:7" x14ac:dyDescent="0.3">
      <c r="D70" s="3" t="s">
        <v>196</v>
      </c>
      <c r="E70" s="39" t="s">
        <v>211</v>
      </c>
      <c r="F70" s="4"/>
      <c r="G70" s="55"/>
    </row>
    <row r="71" spans="3:7" x14ac:dyDescent="0.3">
      <c r="D71" s="3" t="s">
        <v>198</v>
      </c>
      <c r="E71" s="4" t="s">
        <v>199</v>
      </c>
      <c r="F71" s="4"/>
      <c r="G71" s="64">
        <v>1</v>
      </c>
    </row>
    <row r="72" spans="3:7" x14ac:dyDescent="0.3">
      <c r="D72" s="3" t="s">
        <v>202</v>
      </c>
      <c r="E72" s="39" t="s">
        <v>215</v>
      </c>
      <c r="F72" s="4"/>
      <c r="G72" s="55"/>
    </row>
    <row r="73" spans="3:7" x14ac:dyDescent="0.3">
      <c r="D73" s="3" t="s">
        <v>204</v>
      </c>
      <c r="E73" s="39" t="s">
        <v>213</v>
      </c>
      <c r="F73" s="4"/>
      <c r="G73" s="64">
        <v>5</v>
      </c>
    </row>
    <row r="74" spans="3:7" x14ac:dyDescent="0.3">
      <c r="E74" s="39"/>
      <c r="F74" s="39"/>
      <c r="G74" s="39"/>
    </row>
    <row r="75" spans="3:7" x14ac:dyDescent="0.3">
      <c r="C75" s="20" t="s">
        <v>217</v>
      </c>
      <c r="E75" s="39"/>
      <c r="F75" s="8">
        <v>5</v>
      </c>
      <c r="G75" s="64">
        <v>6</v>
      </c>
    </row>
    <row r="76" spans="3:7" x14ac:dyDescent="0.3">
      <c r="D76" s="3" t="s">
        <v>194</v>
      </c>
      <c r="E76" s="39" t="s">
        <v>210</v>
      </c>
      <c r="F76" s="4"/>
      <c r="G76" s="55"/>
    </row>
    <row r="77" spans="3:7" x14ac:dyDescent="0.3">
      <c r="D77" s="3" t="s">
        <v>195</v>
      </c>
      <c r="E77" s="39">
        <v>1</v>
      </c>
      <c r="F77" s="4"/>
      <c r="G77" s="55"/>
    </row>
    <row r="78" spans="3:7" x14ac:dyDescent="0.3">
      <c r="D78" s="3" t="s">
        <v>196</v>
      </c>
      <c r="E78" s="39" t="s">
        <v>211</v>
      </c>
      <c r="F78" s="4"/>
      <c r="G78" s="55"/>
    </row>
    <row r="79" spans="3:7" x14ac:dyDescent="0.3">
      <c r="D79" s="3" t="s">
        <v>198</v>
      </c>
      <c r="E79" s="4" t="s">
        <v>199</v>
      </c>
      <c r="F79" s="4"/>
      <c r="G79" s="64">
        <v>1</v>
      </c>
    </row>
    <row r="80" spans="3:7" x14ac:dyDescent="0.3">
      <c r="D80" s="3" t="s">
        <v>202</v>
      </c>
      <c r="E80" s="39" t="s">
        <v>216</v>
      </c>
      <c r="F80" s="4"/>
      <c r="G80" s="55"/>
    </row>
    <row r="81" spans="3:7" x14ac:dyDescent="0.3">
      <c r="D81" s="3" t="s">
        <v>204</v>
      </c>
      <c r="E81" s="39" t="s">
        <v>213</v>
      </c>
      <c r="F81" s="4"/>
      <c r="G81" s="64">
        <v>5</v>
      </c>
    </row>
    <row r="82" spans="3:7" x14ac:dyDescent="0.3">
      <c r="E82" s="39"/>
      <c r="F82" s="39"/>
      <c r="G82" s="39"/>
    </row>
    <row r="83" spans="3:7" x14ac:dyDescent="0.3">
      <c r="C83" s="20" t="s">
        <v>218</v>
      </c>
      <c r="E83" s="39"/>
      <c r="F83" s="8">
        <v>5</v>
      </c>
      <c r="G83" s="64">
        <v>6</v>
      </c>
    </row>
    <row r="84" spans="3:7" x14ac:dyDescent="0.3">
      <c r="D84" s="3" t="s">
        <v>194</v>
      </c>
      <c r="E84" s="39" t="s">
        <v>210</v>
      </c>
      <c r="F84" s="4"/>
      <c r="G84" s="55"/>
    </row>
    <row r="85" spans="3:7" x14ac:dyDescent="0.3">
      <c r="D85" s="3" t="s">
        <v>195</v>
      </c>
      <c r="E85" s="39">
        <v>1</v>
      </c>
      <c r="F85" s="4"/>
      <c r="G85" s="55"/>
    </row>
    <row r="86" spans="3:7" x14ac:dyDescent="0.3">
      <c r="D86" s="3" t="s">
        <v>196</v>
      </c>
      <c r="E86" s="39" t="s">
        <v>211</v>
      </c>
      <c r="F86" s="4"/>
      <c r="G86" s="55"/>
    </row>
    <row r="87" spans="3:7" x14ac:dyDescent="0.3">
      <c r="D87" s="3" t="s">
        <v>198</v>
      </c>
      <c r="E87" s="4" t="s">
        <v>199</v>
      </c>
      <c r="F87" s="4"/>
      <c r="G87" s="64">
        <v>1</v>
      </c>
    </row>
    <row r="88" spans="3:7" x14ac:dyDescent="0.3">
      <c r="D88" s="3" t="s">
        <v>202</v>
      </c>
      <c r="E88" s="39" t="s">
        <v>219</v>
      </c>
      <c r="F88" s="4"/>
      <c r="G88" s="55"/>
    </row>
    <row r="89" spans="3:7" x14ac:dyDescent="0.3">
      <c r="D89" s="3" t="s">
        <v>204</v>
      </c>
      <c r="E89" s="39" t="s">
        <v>213</v>
      </c>
      <c r="F89" s="4"/>
      <c r="G89" s="64">
        <v>5</v>
      </c>
    </row>
    <row r="90" spans="3:7" x14ac:dyDescent="0.3">
      <c r="E90" s="39"/>
      <c r="F90" s="39"/>
      <c r="G90" s="39"/>
    </row>
    <row r="91" spans="3:7" x14ac:dyDescent="0.3">
      <c r="C91" s="20" t="s">
        <v>220</v>
      </c>
      <c r="E91" s="39" t="s">
        <v>230</v>
      </c>
      <c r="F91" s="4"/>
      <c r="G91" s="64">
        <v>5</v>
      </c>
    </row>
    <row r="92" spans="3:7" x14ac:dyDescent="0.3">
      <c r="E92" s="39"/>
      <c r="F92" s="4"/>
      <c r="G92" s="55"/>
    </row>
    <row r="93" spans="3:7" x14ac:dyDescent="0.3">
      <c r="C93" s="70" t="s">
        <v>168</v>
      </c>
      <c r="D93" s="70"/>
      <c r="E93" s="70"/>
      <c r="F93" s="8">
        <v>0</v>
      </c>
      <c r="G93" s="64">
        <v>4</v>
      </c>
    </row>
    <row r="94" spans="3:7" x14ac:dyDescent="0.3">
      <c r="C94" s="20" t="s">
        <v>169</v>
      </c>
      <c r="E94" s="4" t="s">
        <v>170</v>
      </c>
      <c r="F94" s="4"/>
      <c r="G94" s="55"/>
    </row>
    <row r="95" spans="3:7" x14ac:dyDescent="0.3">
      <c r="F95" s="4"/>
      <c r="G95" s="55"/>
    </row>
    <row r="96" spans="3:7" x14ac:dyDescent="0.3">
      <c r="C96" s="70" t="s">
        <v>171</v>
      </c>
      <c r="D96" s="70"/>
      <c r="E96" s="70"/>
      <c r="F96" s="4"/>
      <c r="G96" s="64">
        <v>4</v>
      </c>
    </row>
    <row r="97" spans="3:7" x14ac:dyDescent="0.3">
      <c r="C97" s="20" t="s">
        <v>172</v>
      </c>
      <c r="E97" s="4" t="s">
        <v>173</v>
      </c>
      <c r="F97" s="4"/>
      <c r="G97" s="55"/>
    </row>
    <row r="98" spans="3:7" x14ac:dyDescent="0.3">
      <c r="F98" s="4"/>
      <c r="G98" s="55"/>
    </row>
    <row r="99" spans="3:7" x14ac:dyDescent="0.3">
      <c r="F99" s="4"/>
      <c r="G99" s="55"/>
    </row>
    <row r="100" spans="3:7" x14ac:dyDescent="0.3">
      <c r="F100" s="4"/>
      <c r="G100" s="55"/>
    </row>
    <row r="101" spans="3:7" x14ac:dyDescent="0.3">
      <c r="F101" s="4"/>
      <c r="G101" s="55"/>
    </row>
    <row r="102" spans="3:7" x14ac:dyDescent="0.3">
      <c r="F102" s="4"/>
      <c r="G102" s="55"/>
    </row>
    <row r="103" spans="3:7" x14ac:dyDescent="0.3">
      <c r="F103" s="4"/>
      <c r="G103" s="55"/>
    </row>
    <row r="104" spans="3:7" x14ac:dyDescent="0.3">
      <c r="F104" s="4"/>
      <c r="G104" s="55"/>
    </row>
    <row r="105" spans="3:7" x14ac:dyDescent="0.3">
      <c r="F105" s="4"/>
      <c r="G105" s="55"/>
    </row>
    <row r="106" spans="3:7" x14ac:dyDescent="0.3">
      <c r="F106" s="4"/>
      <c r="G106" s="55"/>
    </row>
    <row r="107" spans="3:7" x14ac:dyDescent="0.3">
      <c r="F107" s="4"/>
      <c r="G107" s="55"/>
    </row>
    <row r="108" spans="3:7" x14ac:dyDescent="0.3">
      <c r="F108" s="4"/>
      <c r="G108" s="55"/>
    </row>
    <row r="109" spans="3:7" x14ac:dyDescent="0.3">
      <c r="F109" s="4"/>
      <c r="G109" s="55"/>
    </row>
    <row r="110" spans="3:7" x14ac:dyDescent="0.3">
      <c r="F110" s="4"/>
      <c r="G110" s="55"/>
    </row>
    <row r="111" spans="3:7" x14ac:dyDescent="0.3">
      <c r="F111" s="4"/>
      <c r="G111" s="55"/>
    </row>
    <row r="112" spans="3:7" x14ac:dyDescent="0.3">
      <c r="F112" s="4"/>
      <c r="G112" s="55"/>
    </row>
    <row r="113" spans="6:7" x14ac:dyDescent="0.3">
      <c r="F113" s="4"/>
      <c r="G113" s="55"/>
    </row>
    <row r="114" spans="6:7" x14ac:dyDescent="0.3">
      <c r="F114" s="4"/>
      <c r="G114" s="55"/>
    </row>
    <row r="115" spans="6:7" x14ac:dyDescent="0.3">
      <c r="F115" s="4"/>
      <c r="G115" s="55"/>
    </row>
    <row r="116" spans="6:7" x14ac:dyDescent="0.3">
      <c r="F116" s="4"/>
      <c r="G116" s="55"/>
    </row>
    <row r="117" spans="6:7" x14ac:dyDescent="0.3">
      <c r="F117" s="4"/>
      <c r="G117" s="55"/>
    </row>
    <row r="118" spans="6:7" x14ac:dyDescent="0.3">
      <c r="F118" s="4"/>
      <c r="G118" s="55"/>
    </row>
    <row r="119" spans="6:7" x14ac:dyDescent="0.3">
      <c r="F119" s="4"/>
      <c r="G119" s="55"/>
    </row>
    <row r="120" spans="6:7" x14ac:dyDescent="0.3">
      <c r="F120" s="4"/>
      <c r="G120" s="55"/>
    </row>
    <row r="121" spans="6:7" x14ac:dyDescent="0.3">
      <c r="F121" s="4"/>
      <c r="G121" s="55"/>
    </row>
    <row r="122" spans="6:7" x14ac:dyDescent="0.3">
      <c r="F122" s="4"/>
      <c r="G122" s="55"/>
    </row>
    <row r="123" spans="6:7" x14ac:dyDescent="0.3">
      <c r="F123" s="4"/>
      <c r="G123" s="55"/>
    </row>
    <row r="124" spans="6:7" x14ac:dyDescent="0.3">
      <c r="F124" s="4"/>
      <c r="G124" s="55"/>
    </row>
    <row r="125" spans="6:7" x14ac:dyDescent="0.3">
      <c r="F125" s="4"/>
      <c r="G125" s="55"/>
    </row>
    <row r="126" spans="6:7" x14ac:dyDescent="0.3">
      <c r="F126" s="4"/>
      <c r="G126" s="55"/>
    </row>
    <row r="127" spans="6:7" x14ac:dyDescent="0.3">
      <c r="F127" s="4"/>
      <c r="G127" s="55"/>
    </row>
    <row r="128" spans="6:7" x14ac:dyDescent="0.3">
      <c r="F128" s="4"/>
      <c r="G128" s="55"/>
    </row>
    <row r="129" spans="3:7" x14ac:dyDescent="0.3">
      <c r="F129" s="4"/>
      <c r="G129" s="55"/>
    </row>
    <row r="130" spans="3:7" x14ac:dyDescent="0.3">
      <c r="F130" s="4"/>
      <c r="G130" s="55"/>
    </row>
    <row r="131" spans="3:7" x14ac:dyDescent="0.3">
      <c r="F131" s="4"/>
      <c r="G131" s="55"/>
    </row>
    <row r="132" spans="3:7" x14ac:dyDescent="0.3">
      <c r="F132" s="4"/>
      <c r="G132" s="55"/>
    </row>
    <row r="133" spans="3:7" x14ac:dyDescent="0.3">
      <c r="F133" s="4"/>
      <c r="G133" s="55"/>
    </row>
    <row r="134" spans="3:7" x14ac:dyDescent="0.3">
      <c r="F134" s="4"/>
      <c r="G134" s="55"/>
    </row>
    <row r="135" spans="3:7" x14ac:dyDescent="0.3">
      <c r="C135" s="62"/>
      <c r="D135" s="62"/>
      <c r="F135" s="4"/>
      <c r="G135" s="55"/>
    </row>
    <row r="136" spans="3:7" x14ac:dyDescent="0.3">
      <c r="F136" s="4"/>
      <c r="G136" s="55"/>
    </row>
    <row r="137" spans="3:7" x14ac:dyDescent="0.3">
      <c r="F137" s="4"/>
      <c r="G137" s="55"/>
    </row>
    <row r="138" spans="3:7" x14ac:dyDescent="0.3">
      <c r="E138" s="11"/>
      <c r="F138" s="4"/>
    </row>
    <row r="139" spans="3:7" x14ac:dyDescent="0.3">
      <c r="F139" s="4"/>
    </row>
    <row r="140" spans="3:7" x14ac:dyDescent="0.3">
      <c r="F140" s="4"/>
    </row>
    <row r="141" spans="3:7" x14ac:dyDescent="0.3">
      <c r="F141" s="11"/>
    </row>
  </sheetData>
  <mergeCells count="2">
    <mergeCell ref="C93:E93"/>
    <mergeCell ref="C96:E96"/>
  </mergeCells>
  <pageMargins left="0.7" right="0.7" top="0.75" bottom="0.75" header="0.3" footer="0.3"/>
  <pageSetup orientation="portrait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8EF7-EA7E-41A4-A071-A283A347594E}">
  <sheetPr>
    <tabColor rgb="FF00B050"/>
  </sheetPr>
  <dimension ref="A1:H13"/>
  <sheetViews>
    <sheetView workbookViewId="0">
      <selection activeCell="B31" sqref="B31"/>
    </sheetView>
  </sheetViews>
  <sheetFormatPr defaultRowHeight="14.4" x14ac:dyDescent="0.3"/>
  <cols>
    <col min="1" max="1" width="25.109375" customWidth="1"/>
    <col min="2" max="2" width="8.88671875" style="3" customWidth="1"/>
    <col min="3" max="3" width="8.88671875" style="15" customWidth="1"/>
    <col min="4" max="4" width="8.88671875" customWidth="1"/>
    <col min="5" max="6" width="8.88671875" style="4" customWidth="1"/>
    <col min="7" max="8" width="8.88671875" style="4"/>
  </cols>
  <sheetData>
    <row r="1" spans="1:8" x14ac:dyDescent="0.3">
      <c r="A1" s="1" t="s">
        <v>68</v>
      </c>
      <c r="B1"/>
      <c r="C1"/>
    </row>
    <row r="2" spans="1:8" x14ac:dyDescent="0.3">
      <c r="B2"/>
      <c r="C2"/>
      <c r="G2" s="36" t="s">
        <v>19</v>
      </c>
      <c r="H2" s="36" t="s">
        <v>89</v>
      </c>
    </row>
    <row r="3" spans="1:8" x14ac:dyDescent="0.3">
      <c r="A3" s="29" t="str">
        <f>'Overview (Flight I)'!B2</f>
        <v>Liberty</v>
      </c>
      <c r="B3"/>
      <c r="C3" s="28" t="s">
        <v>69</v>
      </c>
      <c r="E3" s="39"/>
      <c r="F3" s="39"/>
      <c r="G3" s="27">
        <v>6</v>
      </c>
    </row>
    <row r="4" spans="1:8" x14ac:dyDescent="0.3">
      <c r="A4" s="15" t="s">
        <v>73</v>
      </c>
      <c r="B4"/>
      <c r="C4" s="51" t="s">
        <v>174</v>
      </c>
      <c r="E4" s="39"/>
      <c r="F4" s="39"/>
    </row>
    <row r="5" spans="1:8" x14ac:dyDescent="0.3">
      <c r="A5" s="29">
        <f>'Overview (Flight I)'!B5</f>
        <v>4</v>
      </c>
      <c r="B5"/>
      <c r="C5"/>
    </row>
    <row r="6" spans="1:8" x14ac:dyDescent="0.3">
      <c r="A6" s="15" t="s">
        <v>87</v>
      </c>
      <c r="B6"/>
      <c r="C6" s="28" t="s">
        <v>70</v>
      </c>
      <c r="E6" s="4" t="s">
        <v>62</v>
      </c>
      <c r="G6" s="27"/>
    </row>
    <row r="7" spans="1:8" x14ac:dyDescent="0.3">
      <c r="A7" s="17">
        <f>SUM(G3:G6)</f>
        <v>6</v>
      </c>
      <c r="B7"/>
      <c r="C7"/>
    </row>
    <row r="8" spans="1:8" x14ac:dyDescent="0.3">
      <c r="B8"/>
      <c r="C8"/>
    </row>
    <row r="9" spans="1:8" x14ac:dyDescent="0.3">
      <c r="A9" t="s">
        <v>77</v>
      </c>
      <c r="B9"/>
      <c r="C9"/>
    </row>
    <row r="10" spans="1:8" x14ac:dyDescent="0.3">
      <c r="A10" s="33" t="s">
        <v>74</v>
      </c>
      <c r="B10"/>
      <c r="C10"/>
    </row>
    <row r="11" spans="1:8" x14ac:dyDescent="0.3">
      <c r="A11" s="30"/>
      <c r="B11"/>
      <c r="C11"/>
    </row>
    <row r="12" spans="1:8" x14ac:dyDescent="0.3">
      <c r="A12" s="34" t="s">
        <v>75</v>
      </c>
      <c r="B12"/>
    </row>
    <row r="13" spans="1:8" x14ac:dyDescent="0.3">
      <c r="A13" s="31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3318-7E0F-4356-BF31-C77CA89F1D37}">
  <sheetPr>
    <tabColor rgb="FF00B0F0"/>
  </sheetPr>
  <dimension ref="A2:G32"/>
  <sheetViews>
    <sheetView zoomScale="110" zoomScaleNormal="110" workbookViewId="0"/>
  </sheetViews>
  <sheetFormatPr defaultRowHeight="14.4" x14ac:dyDescent="0.3"/>
  <cols>
    <col min="1" max="1" width="26.109375" style="2" customWidth="1"/>
    <col min="2" max="2" width="14.88671875" style="4" customWidth="1"/>
    <col min="3" max="3" width="12.33203125" customWidth="1"/>
    <col min="4" max="4" width="21" customWidth="1"/>
  </cols>
  <sheetData>
    <row r="2" spans="1:7" x14ac:dyDescent="0.3">
      <c r="A2" s="2" t="s">
        <v>0</v>
      </c>
      <c r="B2" s="15" t="s">
        <v>139</v>
      </c>
      <c r="C2" t="s">
        <v>225</v>
      </c>
    </row>
    <row r="3" spans="1:7" x14ac:dyDescent="0.3">
      <c r="A3" s="2" t="s">
        <v>1</v>
      </c>
      <c r="B3" s="48" t="s">
        <v>140</v>
      </c>
    </row>
    <row r="5" spans="1:7" x14ac:dyDescent="0.3">
      <c r="A5" s="2" t="s">
        <v>2</v>
      </c>
      <c r="B5" s="4">
        <v>4</v>
      </c>
      <c r="C5" s="21"/>
      <c r="D5" s="1" t="s">
        <v>9</v>
      </c>
      <c r="G5" s="1"/>
    </row>
    <row r="6" spans="1:7" x14ac:dyDescent="0.3">
      <c r="A6" s="2" t="s">
        <v>11</v>
      </c>
      <c r="B6" s="9">
        <v>26300</v>
      </c>
      <c r="D6" t="s">
        <v>6</v>
      </c>
      <c r="E6" s="6">
        <v>60001</v>
      </c>
    </row>
    <row r="7" spans="1:7" x14ac:dyDescent="0.3">
      <c r="A7" s="2" t="s">
        <v>12</v>
      </c>
      <c r="B7" s="10">
        <v>154</v>
      </c>
      <c r="D7" t="s">
        <v>4</v>
      </c>
      <c r="E7" s="22">
        <f>B6</f>
        <v>26300</v>
      </c>
    </row>
    <row r="8" spans="1:7" x14ac:dyDescent="0.3">
      <c r="A8" s="2" t="s">
        <v>13</v>
      </c>
      <c r="B8" s="10">
        <v>75.400000000000006</v>
      </c>
      <c r="D8" t="s">
        <v>5</v>
      </c>
      <c r="E8" s="7">
        <v>200000</v>
      </c>
    </row>
    <row r="9" spans="1:7" x14ac:dyDescent="0.3">
      <c r="A9" s="2" t="s">
        <v>14</v>
      </c>
      <c r="B9" s="10">
        <v>75.400000000000006</v>
      </c>
      <c r="D9" t="s">
        <v>7</v>
      </c>
      <c r="E9" s="6">
        <v>800</v>
      </c>
    </row>
    <row r="10" spans="1:7" x14ac:dyDescent="0.3">
      <c r="A10" s="2" t="s">
        <v>3</v>
      </c>
      <c r="B10" s="5">
        <f xml:space="preserve"> E9+(E10-E9)*(E7-E6)/(E8-E6)</f>
        <v>679.63842598875704</v>
      </c>
      <c r="D10" t="s">
        <v>8</v>
      </c>
      <c r="E10" s="7">
        <v>1300</v>
      </c>
    </row>
    <row r="11" spans="1:7" x14ac:dyDescent="0.3">
      <c r="A11" s="2" t="s">
        <v>227</v>
      </c>
      <c r="B11" s="5">
        <f>B12*ROUND(C14,2)</f>
        <v>18189</v>
      </c>
      <c r="E11" s="74"/>
    </row>
    <row r="12" spans="1:7" x14ac:dyDescent="0.3">
      <c r="A12" s="2" t="s">
        <v>10</v>
      </c>
      <c r="B12" s="16">
        <f>SUM(B18:B24)</f>
        <v>470</v>
      </c>
    </row>
    <row r="13" spans="1:7" x14ac:dyDescent="0.3">
      <c r="A13" s="2" t="s">
        <v>71</v>
      </c>
      <c r="B13" s="16">
        <f>SUM(B10-B12)</f>
        <v>209.63842598875704</v>
      </c>
    </row>
    <row r="14" spans="1:7" x14ac:dyDescent="0.3">
      <c r="A14" s="2" t="s">
        <v>15</v>
      </c>
      <c r="B14" s="5">
        <f>B6/B10</f>
        <v>38.697046833009807</v>
      </c>
      <c r="C14" s="12">
        <f>B6/B10</f>
        <v>38.697046833009807</v>
      </c>
    </row>
    <row r="15" spans="1:7" x14ac:dyDescent="0.3">
      <c r="B15" s="11" t="s">
        <v>16</v>
      </c>
      <c r="C15" s="11" t="s">
        <v>17</v>
      </c>
    </row>
    <row r="17" spans="1:5" x14ac:dyDescent="0.3">
      <c r="B17" s="11" t="s">
        <v>23</v>
      </c>
      <c r="C17" s="11" t="s">
        <v>74</v>
      </c>
      <c r="D17" s="11" t="s">
        <v>75</v>
      </c>
      <c r="E17" s="11" t="s">
        <v>76</v>
      </c>
    </row>
    <row r="18" spans="1:5" x14ac:dyDescent="0.3">
      <c r="A18" s="2" t="s">
        <v>18</v>
      </c>
      <c r="B18" s="16">
        <f>'Hull (2)'!A7</f>
        <v>44</v>
      </c>
      <c r="C18" s="23">
        <f>'Hull (2)'!A11</f>
        <v>0</v>
      </c>
      <c r="D18" s="8">
        <f>'Hull (2)'!A13</f>
        <v>0</v>
      </c>
      <c r="E18" s="24"/>
    </row>
    <row r="19" spans="1:5" x14ac:dyDescent="0.3">
      <c r="A19" s="2" t="s">
        <v>24</v>
      </c>
      <c r="B19" s="16">
        <f>'Personnel Systems (2)'!A7</f>
        <v>117</v>
      </c>
      <c r="C19" s="23">
        <f>'Personnel Systems (2)'!A11</f>
        <v>12</v>
      </c>
      <c r="D19" s="8">
        <f>'Personnel Systems (2)'!A13</f>
        <v>11</v>
      </c>
      <c r="E19" s="24"/>
    </row>
    <row r="20" spans="1:5" x14ac:dyDescent="0.3">
      <c r="A20" s="2" t="s">
        <v>43</v>
      </c>
      <c r="B20" s="16">
        <f>'Propulsion Systems (2)'!A7</f>
        <v>36</v>
      </c>
      <c r="C20" s="23">
        <f>'Propulsion Systems (2)'!A11</f>
        <v>10</v>
      </c>
      <c r="D20" s="8">
        <f>'Propulsion Systems (2)'!A13</f>
        <v>1</v>
      </c>
      <c r="E20" s="24"/>
    </row>
    <row r="21" spans="1:5" x14ac:dyDescent="0.3">
      <c r="A21" s="2" t="s">
        <v>45</v>
      </c>
      <c r="B21" s="16">
        <f>'Power Systems (2)'!A7</f>
        <v>99</v>
      </c>
      <c r="C21" s="23">
        <f>'Power Systems (2)'!A11</f>
        <v>0</v>
      </c>
      <c r="D21" s="8">
        <f>'Power Systems (2)'!A13</f>
        <v>0</v>
      </c>
      <c r="E21" s="24">
        <f>'Power Systems (2)'!A15</f>
        <v>115</v>
      </c>
    </row>
    <row r="22" spans="1:5" x14ac:dyDescent="0.3">
      <c r="A22" s="2" t="s">
        <v>47</v>
      </c>
      <c r="B22" s="16">
        <f>'Operations Systems (2)'!A7</f>
        <v>75</v>
      </c>
      <c r="C22" s="23">
        <f>'Operations Systems (2)'!A11</f>
        <v>20</v>
      </c>
      <c r="D22" s="8">
        <f>'Operations Systems (2)'!A13</f>
        <v>17</v>
      </c>
      <c r="E22" s="24"/>
    </row>
    <row r="23" spans="1:5" x14ac:dyDescent="0.3">
      <c r="A23" s="2" t="s">
        <v>64</v>
      </c>
      <c r="B23" s="16">
        <f>'Tactical Systems (2)'!A7</f>
        <v>93</v>
      </c>
      <c r="C23" s="23">
        <f>'Tactical Systems (2)'!A11</f>
        <v>0</v>
      </c>
      <c r="D23" s="8">
        <f>'Tactical Systems (2)'!A13</f>
        <v>40</v>
      </c>
      <c r="E23" s="24"/>
    </row>
    <row r="24" spans="1:5" x14ac:dyDescent="0.3">
      <c r="A24" s="2" t="s">
        <v>68</v>
      </c>
      <c r="B24" s="16">
        <f>'Auxiliary Spacecraft System (2)'!A7</f>
        <v>6</v>
      </c>
      <c r="C24" s="23">
        <f>'Auxiliary Spacecraft System (2)'!A11</f>
        <v>0</v>
      </c>
      <c r="D24" s="8">
        <f>'Auxiliary Spacecraft System (2)'!A13</f>
        <v>0</v>
      </c>
      <c r="E24" s="24"/>
    </row>
    <row r="25" spans="1:5" x14ac:dyDescent="0.3">
      <c r="A25" s="25" t="s">
        <v>78</v>
      </c>
      <c r="B25" s="66">
        <f>SUM(B18:B24)</f>
        <v>470</v>
      </c>
      <c r="C25" s="67">
        <f>SUM(C18:C24)</f>
        <v>42</v>
      </c>
      <c r="D25" s="67">
        <f>SUM(D18:D24)</f>
        <v>69</v>
      </c>
      <c r="E25" s="67">
        <f>SUM(E18:E24)</f>
        <v>115</v>
      </c>
    </row>
    <row r="28" spans="1:5" x14ac:dyDescent="0.3">
      <c r="A28" s="65" t="s">
        <v>179</v>
      </c>
    </row>
    <row r="29" spans="1:5" x14ac:dyDescent="0.3">
      <c r="A29" s="2" t="s">
        <v>141</v>
      </c>
      <c r="B29" s="53">
        <v>188</v>
      </c>
      <c r="C29" t="s">
        <v>228</v>
      </c>
    </row>
    <row r="30" spans="1:5" x14ac:dyDescent="0.3">
      <c r="A30" s="2" t="s">
        <v>142</v>
      </c>
      <c r="B30" s="53" t="s">
        <v>62</v>
      </c>
      <c r="C30" t="s">
        <v>228</v>
      </c>
    </row>
    <row r="31" spans="1:5" x14ac:dyDescent="0.3">
      <c r="A31" s="2" t="s">
        <v>143</v>
      </c>
      <c r="B31" s="53">
        <v>15.67</v>
      </c>
      <c r="C31" t="s">
        <v>229</v>
      </c>
      <c r="D31" s="1"/>
    </row>
    <row r="32" spans="1:5" x14ac:dyDescent="0.3">
      <c r="A32" s="65" t="s">
        <v>181</v>
      </c>
      <c r="B32" s="53" t="s">
        <v>180</v>
      </c>
    </row>
  </sheetData>
  <hyperlinks>
    <hyperlink ref="A28" r:id="rId1" xr:uid="{B93D9DAA-5CB5-4F05-B5F9-80DD8BB1851E}"/>
    <hyperlink ref="A32" r:id="rId2" xr:uid="{B4D2CE02-22E6-4976-A172-74B3473C057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ABBA7-853E-47CE-AC9D-6E4F9B1B554C}">
  <sheetPr>
    <tabColor rgb="FF00B0F0"/>
  </sheetPr>
  <dimension ref="A1:H24"/>
  <sheetViews>
    <sheetView workbookViewId="0">
      <selection activeCell="B31" sqref="B31"/>
    </sheetView>
  </sheetViews>
  <sheetFormatPr defaultRowHeight="14.4" x14ac:dyDescent="0.3"/>
  <cols>
    <col min="1" max="1" width="14.77734375" bestFit="1" customWidth="1"/>
    <col min="2" max="2" width="8.88671875" style="3" customWidth="1"/>
    <col min="3" max="3" width="9.77734375" style="4" bestFit="1" customWidth="1"/>
    <col min="4" max="4" width="11.6640625" style="3" customWidth="1"/>
    <col min="5" max="5" width="9.77734375" style="4" customWidth="1"/>
    <col min="6" max="8" width="8.88671875" style="4" customWidth="1"/>
  </cols>
  <sheetData>
    <row r="1" spans="1:8" x14ac:dyDescent="0.3">
      <c r="A1" s="1" t="s">
        <v>80</v>
      </c>
      <c r="B1"/>
      <c r="C1"/>
      <c r="G1"/>
      <c r="H1"/>
    </row>
    <row r="2" spans="1:8" x14ac:dyDescent="0.3">
      <c r="B2"/>
      <c r="C2"/>
      <c r="F2" s="35" t="s">
        <v>19</v>
      </c>
      <c r="G2"/>
      <c r="H2"/>
    </row>
    <row r="3" spans="1:8" x14ac:dyDescent="0.3">
      <c r="A3" s="29" t="str">
        <f>'Overview (Flight II)'!B2</f>
        <v>Liberty</v>
      </c>
      <c r="B3"/>
      <c r="C3" s="28" t="s">
        <v>18</v>
      </c>
      <c r="D3" s="14"/>
      <c r="E3" s="13"/>
      <c r="G3"/>
      <c r="H3"/>
    </row>
    <row r="4" spans="1:8" x14ac:dyDescent="0.3">
      <c r="A4" s="15" t="s">
        <v>73</v>
      </c>
      <c r="B4"/>
      <c r="C4" t="s">
        <v>81</v>
      </c>
      <c r="F4" s="27">
        <v>16</v>
      </c>
      <c r="G4"/>
      <c r="H4"/>
    </row>
    <row r="5" spans="1:8" x14ac:dyDescent="0.3">
      <c r="A5" s="29">
        <f>'Overview (Flight II)'!B5</f>
        <v>4</v>
      </c>
      <c r="B5"/>
      <c r="C5" t="s">
        <v>82</v>
      </c>
      <c r="F5" s="27">
        <v>16</v>
      </c>
      <c r="G5"/>
      <c r="H5"/>
    </row>
    <row r="6" spans="1:8" x14ac:dyDescent="0.3">
      <c r="A6" s="15" t="s">
        <v>87</v>
      </c>
      <c r="B6"/>
      <c r="C6"/>
      <c r="G6"/>
      <c r="H6"/>
    </row>
    <row r="7" spans="1:8" x14ac:dyDescent="0.3">
      <c r="A7" s="17">
        <f>SUM(F4:F15)</f>
        <v>44</v>
      </c>
      <c r="B7"/>
      <c r="C7" s="28" t="s">
        <v>20</v>
      </c>
      <c r="D7" s="14"/>
      <c r="E7" s="13"/>
      <c r="G7"/>
      <c r="H7"/>
    </row>
    <row r="8" spans="1:8" x14ac:dyDescent="0.3">
      <c r="B8"/>
      <c r="C8" t="s">
        <v>83</v>
      </c>
      <c r="D8" s="3" t="s">
        <v>21</v>
      </c>
      <c r="E8" s="53">
        <f>SUM(E9,E10)</f>
        <v>6</v>
      </c>
      <c r="F8" s="27">
        <v>6</v>
      </c>
      <c r="G8"/>
      <c r="H8"/>
    </row>
    <row r="9" spans="1:8" x14ac:dyDescent="0.3">
      <c r="B9"/>
      <c r="C9"/>
      <c r="D9" s="19" t="s">
        <v>84</v>
      </c>
      <c r="E9" s="54">
        <v>2</v>
      </c>
      <c r="G9"/>
      <c r="H9"/>
    </row>
    <row r="10" spans="1:8" x14ac:dyDescent="0.3">
      <c r="A10" s="33" t="s">
        <v>74</v>
      </c>
      <c r="B10"/>
      <c r="C10"/>
      <c r="D10" s="19" t="s">
        <v>85</v>
      </c>
      <c r="E10" s="15">
        <v>4</v>
      </c>
      <c r="G10"/>
      <c r="H10"/>
    </row>
    <row r="11" spans="1:8" x14ac:dyDescent="0.3">
      <c r="A11" s="49"/>
      <c r="B11"/>
      <c r="C11" t="s">
        <v>86</v>
      </c>
      <c r="D11" s="3" t="s">
        <v>21</v>
      </c>
      <c r="E11" s="53">
        <f>SUM(E12,E13)</f>
        <v>6</v>
      </c>
      <c r="F11" s="27">
        <v>6</v>
      </c>
      <c r="G11"/>
      <c r="H11"/>
    </row>
    <row r="12" spans="1:8" x14ac:dyDescent="0.3">
      <c r="A12" s="34" t="s">
        <v>75</v>
      </c>
      <c r="B12"/>
      <c r="C12"/>
      <c r="D12" s="19" t="s">
        <v>84</v>
      </c>
      <c r="E12" s="54">
        <v>2</v>
      </c>
      <c r="G12"/>
      <c r="H12"/>
    </row>
    <row r="13" spans="1:8" x14ac:dyDescent="0.3">
      <c r="A13" s="50"/>
      <c r="B13"/>
      <c r="C13"/>
      <c r="D13" s="19" t="s">
        <v>85</v>
      </c>
      <c r="E13" s="15">
        <v>4</v>
      </c>
      <c r="G13"/>
      <c r="H13"/>
    </row>
    <row r="14" spans="1:8" x14ac:dyDescent="0.3">
      <c r="B14"/>
      <c r="C14"/>
      <c r="G14"/>
      <c r="H14"/>
    </row>
    <row r="15" spans="1:8" x14ac:dyDescent="0.3">
      <c r="B15"/>
      <c r="C15" s="28" t="s">
        <v>22</v>
      </c>
      <c r="F15" s="4" t="s">
        <v>62</v>
      </c>
      <c r="G15"/>
      <c r="H15"/>
    </row>
    <row r="16" spans="1:8" x14ac:dyDescent="0.3">
      <c r="B16"/>
      <c r="C16"/>
      <c r="G16"/>
      <c r="H16"/>
    </row>
    <row r="17" spans="2:8" x14ac:dyDescent="0.3">
      <c r="B17"/>
      <c r="C17"/>
      <c r="G17"/>
      <c r="H17"/>
    </row>
    <row r="18" spans="2:8" x14ac:dyDescent="0.3">
      <c r="B18" s="18"/>
      <c r="C18"/>
      <c r="G18"/>
      <c r="H18"/>
    </row>
    <row r="19" spans="2:8" x14ac:dyDescent="0.3">
      <c r="B19"/>
      <c r="C19"/>
      <c r="G19"/>
      <c r="H19"/>
    </row>
    <row r="20" spans="2:8" x14ac:dyDescent="0.3">
      <c r="B20"/>
      <c r="C20"/>
      <c r="G20"/>
      <c r="H20"/>
    </row>
    <row r="21" spans="2:8" x14ac:dyDescent="0.3">
      <c r="C21"/>
    </row>
    <row r="22" spans="2:8" x14ac:dyDescent="0.3">
      <c r="C22"/>
    </row>
    <row r="23" spans="2:8" x14ac:dyDescent="0.3">
      <c r="C23"/>
    </row>
    <row r="24" spans="2:8" x14ac:dyDescent="0.3">
      <c r="C24"/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2ED1-1597-4C46-AAB6-F5752DA8D2A2}">
  <sheetPr>
    <tabColor rgb="FF00B0F0"/>
  </sheetPr>
  <dimension ref="A1:G41"/>
  <sheetViews>
    <sheetView topLeftCell="A10" workbookViewId="0">
      <selection activeCell="B31" sqref="B31"/>
    </sheetView>
  </sheetViews>
  <sheetFormatPr defaultRowHeight="14.4" x14ac:dyDescent="0.3"/>
  <cols>
    <col min="1" max="1" width="16.6640625" customWidth="1"/>
    <col min="2" max="3" width="8.88671875" customWidth="1"/>
    <col min="4" max="4" width="15.33203125" customWidth="1"/>
    <col min="5" max="5" width="21.77734375" style="4" customWidth="1"/>
    <col min="6" max="7" width="8.88671875" style="4"/>
  </cols>
  <sheetData>
    <row r="1" spans="1:7" x14ac:dyDescent="0.3">
      <c r="A1" s="1" t="s">
        <v>24</v>
      </c>
    </row>
    <row r="2" spans="1:7" x14ac:dyDescent="0.3">
      <c r="F2" s="36" t="s">
        <v>89</v>
      </c>
      <c r="G2" s="36" t="s">
        <v>19</v>
      </c>
    </row>
    <row r="3" spans="1:7" x14ac:dyDescent="0.3">
      <c r="A3" s="29" t="str">
        <f>'Overview (Flight II)'!B2</f>
        <v>Liberty</v>
      </c>
      <c r="C3" s="28" t="s">
        <v>25</v>
      </c>
      <c r="E3" s="4">
        <v>39</v>
      </c>
    </row>
    <row r="4" spans="1:7" x14ac:dyDescent="0.3">
      <c r="A4" s="15" t="s">
        <v>73</v>
      </c>
      <c r="C4" s="28"/>
      <c r="D4" t="s">
        <v>182</v>
      </c>
      <c r="E4" s="4">
        <v>9</v>
      </c>
    </row>
    <row r="5" spans="1:7" x14ac:dyDescent="0.3">
      <c r="A5" s="29">
        <f>'Overview (Flight II)'!B5</f>
        <v>4</v>
      </c>
      <c r="C5" s="28"/>
      <c r="D5" t="s">
        <v>25</v>
      </c>
      <c r="E5" s="4">
        <v>30</v>
      </c>
    </row>
    <row r="6" spans="1:7" x14ac:dyDescent="0.3">
      <c r="A6" s="15" t="s">
        <v>87</v>
      </c>
      <c r="C6" s="28"/>
      <c r="D6" t="s">
        <v>183</v>
      </c>
      <c r="E6" s="4">
        <v>195</v>
      </c>
    </row>
    <row r="7" spans="1:7" x14ac:dyDescent="0.3">
      <c r="A7" s="17">
        <f>SUM(G10:G41)</f>
        <v>117</v>
      </c>
      <c r="C7" s="28"/>
    </row>
    <row r="9" spans="1:7" x14ac:dyDescent="0.3">
      <c r="C9" s="28" t="s">
        <v>26</v>
      </c>
    </row>
    <row r="10" spans="1:7" x14ac:dyDescent="0.3">
      <c r="A10" s="33" t="s">
        <v>74</v>
      </c>
      <c r="C10" s="20" t="s">
        <v>27</v>
      </c>
      <c r="G10" s="27"/>
    </row>
    <row r="11" spans="1:7" x14ac:dyDescent="0.3">
      <c r="A11" s="30">
        <f>SUM(F19,F20,F22,F30,F37)</f>
        <v>12</v>
      </c>
      <c r="C11" s="20" t="s">
        <v>28</v>
      </c>
      <c r="E11" s="4">
        <v>24</v>
      </c>
      <c r="G11" s="27">
        <v>2</v>
      </c>
    </row>
    <row r="12" spans="1:7" x14ac:dyDescent="0.3">
      <c r="A12" s="34" t="s">
        <v>75</v>
      </c>
      <c r="C12" s="20" t="s">
        <v>29</v>
      </c>
      <c r="E12" s="4">
        <v>10</v>
      </c>
      <c r="G12" s="27">
        <v>1</v>
      </c>
    </row>
    <row r="13" spans="1:7" x14ac:dyDescent="0.3">
      <c r="A13" s="32">
        <f>SUM(F26,F27,F32,F35)</f>
        <v>11</v>
      </c>
      <c r="C13" s="20" t="s">
        <v>30</v>
      </c>
      <c r="E13" s="4">
        <v>5</v>
      </c>
      <c r="G13" s="27">
        <v>1</v>
      </c>
    </row>
    <row r="14" spans="1:7" x14ac:dyDescent="0.3">
      <c r="C14" s="20" t="s">
        <v>31</v>
      </c>
      <c r="G14" s="27"/>
    </row>
    <row r="15" spans="1:7" x14ac:dyDescent="0.3">
      <c r="A15" s="4"/>
      <c r="C15" s="20" t="s">
        <v>32</v>
      </c>
      <c r="G15" s="27"/>
    </row>
    <row r="16" spans="1:7" x14ac:dyDescent="0.3">
      <c r="C16" s="20" t="s">
        <v>33</v>
      </c>
      <c r="G16" s="27"/>
    </row>
    <row r="18" spans="2:7" x14ac:dyDescent="0.3">
      <c r="B18" s="18"/>
      <c r="C18" s="28" t="s">
        <v>88</v>
      </c>
    </row>
    <row r="19" spans="2:7" x14ac:dyDescent="0.3">
      <c r="C19" s="20" t="s">
        <v>34</v>
      </c>
      <c r="E19" s="4" t="s">
        <v>184</v>
      </c>
      <c r="F19" s="23">
        <v>6</v>
      </c>
      <c r="G19" s="27">
        <v>16</v>
      </c>
    </row>
    <row r="20" spans="2:7" x14ac:dyDescent="0.3">
      <c r="C20" s="37" t="s">
        <v>35</v>
      </c>
      <c r="F20" s="23">
        <v>3</v>
      </c>
      <c r="G20" s="27">
        <v>8</v>
      </c>
    </row>
    <row r="21" spans="2:7" x14ac:dyDescent="0.3">
      <c r="C21" t="s">
        <v>36</v>
      </c>
      <c r="E21" s="4" t="s">
        <v>90</v>
      </c>
      <c r="G21" s="27">
        <v>8</v>
      </c>
    </row>
    <row r="22" spans="2:7" x14ac:dyDescent="0.3">
      <c r="C22" t="s">
        <v>37</v>
      </c>
      <c r="E22" s="4" t="s">
        <v>62</v>
      </c>
      <c r="F22" s="23"/>
      <c r="G22" s="27"/>
    </row>
    <row r="23" spans="2:7" x14ac:dyDescent="0.3">
      <c r="C23" t="s">
        <v>38</v>
      </c>
      <c r="E23" s="4" t="s">
        <v>144</v>
      </c>
      <c r="G23" s="27">
        <v>6</v>
      </c>
    </row>
    <row r="25" spans="2:7" x14ac:dyDescent="0.3">
      <c r="C25" s="28" t="s">
        <v>145</v>
      </c>
    </row>
    <row r="26" spans="2:7" x14ac:dyDescent="0.3">
      <c r="C26" t="s">
        <v>39</v>
      </c>
      <c r="E26" s="4" t="s">
        <v>91</v>
      </c>
      <c r="F26" s="38">
        <v>0</v>
      </c>
      <c r="G26" s="27">
        <v>2</v>
      </c>
    </row>
    <row r="27" spans="2:7" x14ac:dyDescent="0.3">
      <c r="C27" t="s">
        <v>40</v>
      </c>
      <c r="E27" s="4" t="s">
        <v>146</v>
      </c>
      <c r="F27" s="38">
        <v>1</v>
      </c>
      <c r="G27" s="27">
        <v>2</v>
      </c>
    </row>
    <row r="28" spans="2:7" x14ac:dyDescent="0.3">
      <c r="E28" s="4" t="s">
        <v>147</v>
      </c>
    </row>
    <row r="30" spans="2:7" x14ac:dyDescent="0.3">
      <c r="C30" s="28" t="s">
        <v>92</v>
      </c>
      <c r="E30" s="4" t="s">
        <v>148</v>
      </c>
      <c r="F30" s="23">
        <v>2</v>
      </c>
      <c r="G30" s="27">
        <v>10</v>
      </c>
    </row>
    <row r="32" spans="2:7" x14ac:dyDescent="0.3">
      <c r="C32" s="28" t="s">
        <v>41</v>
      </c>
      <c r="E32" s="4" t="s">
        <v>149</v>
      </c>
      <c r="F32" s="8">
        <v>10</v>
      </c>
      <c r="G32" s="27">
        <v>30</v>
      </c>
    </row>
    <row r="33" spans="3:7" x14ac:dyDescent="0.3">
      <c r="E33" s="39" t="s">
        <v>150</v>
      </c>
    </row>
    <row r="35" spans="3:7" x14ac:dyDescent="0.3">
      <c r="C35" s="28" t="s">
        <v>93</v>
      </c>
      <c r="E35" s="4" t="s">
        <v>94</v>
      </c>
      <c r="F35" s="8">
        <v>0</v>
      </c>
      <c r="G35" s="27">
        <v>1</v>
      </c>
    </row>
    <row r="37" spans="3:7" x14ac:dyDescent="0.3">
      <c r="C37" s="28" t="s">
        <v>95</v>
      </c>
      <c r="F37" s="23">
        <v>1</v>
      </c>
      <c r="G37" s="27">
        <v>4</v>
      </c>
    </row>
    <row r="39" spans="3:7" x14ac:dyDescent="0.3">
      <c r="C39" s="28" t="s">
        <v>96</v>
      </c>
      <c r="E39" s="47" t="s">
        <v>178</v>
      </c>
      <c r="G39" s="27">
        <v>25</v>
      </c>
    </row>
    <row r="41" spans="3:7" x14ac:dyDescent="0.3">
      <c r="C41" s="28" t="s">
        <v>42</v>
      </c>
      <c r="E41" s="55" t="s">
        <v>185</v>
      </c>
      <c r="G41" s="27">
        <v>1</v>
      </c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5D593-5F67-4CC0-882D-591718879F9E}">
  <sheetPr>
    <tabColor rgb="FF00B0F0"/>
  </sheetPr>
  <dimension ref="A1:G15"/>
  <sheetViews>
    <sheetView workbookViewId="0">
      <selection activeCell="B31" sqref="B31"/>
    </sheetView>
  </sheetViews>
  <sheetFormatPr defaultRowHeight="14.4" x14ac:dyDescent="0.3"/>
  <cols>
    <col min="1" max="1" width="17.21875" customWidth="1"/>
    <col min="2" max="3" width="8.88671875" customWidth="1"/>
    <col min="4" max="4" width="25.33203125" customWidth="1"/>
    <col min="5" max="5" width="34.33203125" style="4" customWidth="1"/>
    <col min="6" max="6" width="8.88671875" style="4" customWidth="1"/>
    <col min="7" max="7" width="8.88671875" style="4"/>
  </cols>
  <sheetData>
    <row r="1" spans="1:7" x14ac:dyDescent="0.3">
      <c r="A1" s="1" t="s">
        <v>43</v>
      </c>
    </row>
    <row r="2" spans="1:7" x14ac:dyDescent="0.3">
      <c r="F2" s="36" t="s">
        <v>89</v>
      </c>
      <c r="G2" s="36" t="s">
        <v>19</v>
      </c>
    </row>
    <row r="3" spans="1:7" x14ac:dyDescent="0.3">
      <c r="A3" s="29" t="str">
        <f>'Overview (Flight II)'!B2</f>
        <v>Liberty</v>
      </c>
      <c r="C3" s="28" t="s">
        <v>97</v>
      </c>
      <c r="E3" s="4" t="s">
        <v>151</v>
      </c>
      <c r="F3" s="23">
        <v>8</v>
      </c>
      <c r="G3" s="27">
        <v>30</v>
      </c>
    </row>
    <row r="4" spans="1:7" x14ac:dyDescent="0.3">
      <c r="A4" s="15" t="s">
        <v>73</v>
      </c>
      <c r="C4" t="s">
        <v>98</v>
      </c>
    </row>
    <row r="5" spans="1:7" x14ac:dyDescent="0.3">
      <c r="A5" s="29">
        <f>'Overview (Flight II)'!B5</f>
        <v>4</v>
      </c>
      <c r="C5" s="37" t="s">
        <v>152</v>
      </c>
    </row>
    <row r="6" spans="1:7" x14ac:dyDescent="0.3">
      <c r="A6" s="15" t="s">
        <v>87</v>
      </c>
    </row>
    <row r="7" spans="1:7" x14ac:dyDescent="0.3">
      <c r="A7" s="17">
        <f>SUM(G3,G7,G9)</f>
        <v>36</v>
      </c>
      <c r="C7" s="28" t="s">
        <v>44</v>
      </c>
      <c r="E7" s="39" t="s">
        <v>99</v>
      </c>
      <c r="F7" s="23">
        <v>2</v>
      </c>
      <c r="G7" s="27">
        <v>4</v>
      </c>
    </row>
    <row r="9" spans="1:7" x14ac:dyDescent="0.3">
      <c r="C9" s="28" t="s">
        <v>100</v>
      </c>
      <c r="E9" s="39" t="s">
        <v>101</v>
      </c>
      <c r="F9" s="8">
        <v>1</v>
      </c>
      <c r="G9" s="27">
        <v>2</v>
      </c>
    </row>
    <row r="10" spans="1:7" x14ac:dyDescent="0.3">
      <c r="A10" s="33" t="s">
        <v>74</v>
      </c>
    </row>
    <row r="11" spans="1:7" x14ac:dyDescent="0.3">
      <c r="A11" s="30">
        <f>SUM(F3,F7)</f>
        <v>10</v>
      </c>
    </row>
    <row r="12" spans="1:7" x14ac:dyDescent="0.3">
      <c r="A12" s="34" t="s">
        <v>75</v>
      </c>
    </row>
    <row r="13" spans="1:7" x14ac:dyDescent="0.3">
      <c r="A13" s="32">
        <f>SUM(F9)</f>
        <v>1</v>
      </c>
    </row>
    <row r="14" spans="1:7" x14ac:dyDescent="0.3">
      <c r="A14" t="s">
        <v>102</v>
      </c>
    </row>
    <row r="15" spans="1:7" x14ac:dyDescent="0.3">
      <c r="A15" s="4"/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1534-347A-4136-B1D7-0C8B48918C57}">
  <sheetPr>
    <tabColor rgb="FF00B0F0"/>
  </sheetPr>
  <dimension ref="A1:G17"/>
  <sheetViews>
    <sheetView workbookViewId="0">
      <selection activeCell="B31" sqref="B31"/>
    </sheetView>
  </sheetViews>
  <sheetFormatPr defaultRowHeight="14.4" x14ac:dyDescent="0.3"/>
  <cols>
    <col min="1" max="1" width="19.33203125" customWidth="1"/>
    <col min="2" max="3" width="8.88671875" customWidth="1"/>
    <col min="4" max="4" width="17.88671875" customWidth="1"/>
    <col min="5" max="5" width="34.77734375" style="4" customWidth="1"/>
    <col min="6" max="7" width="8.88671875" style="4"/>
  </cols>
  <sheetData>
    <row r="1" spans="1:7" x14ac:dyDescent="0.3">
      <c r="A1" s="1" t="s">
        <v>45</v>
      </c>
    </row>
    <row r="2" spans="1:7" x14ac:dyDescent="0.3">
      <c r="F2" s="36" t="s">
        <v>19</v>
      </c>
      <c r="G2" s="36" t="s">
        <v>89</v>
      </c>
    </row>
    <row r="3" spans="1:7" x14ac:dyDescent="0.3">
      <c r="A3" s="29" t="str">
        <f>'Overview (Flight II)'!B2</f>
        <v>Liberty</v>
      </c>
      <c r="C3" s="28" t="s">
        <v>97</v>
      </c>
      <c r="E3" s="39" t="s">
        <v>175</v>
      </c>
      <c r="F3" s="44"/>
      <c r="G3" s="24">
        <v>20</v>
      </c>
    </row>
    <row r="4" spans="1:7" x14ac:dyDescent="0.3">
      <c r="A4" s="15" t="s">
        <v>73</v>
      </c>
    </row>
    <row r="5" spans="1:7" x14ac:dyDescent="0.3">
      <c r="A5" s="29">
        <f>'Overview (Flight II)'!B5</f>
        <v>4</v>
      </c>
      <c r="C5" s="28" t="s">
        <v>103</v>
      </c>
      <c r="E5" s="39" t="s">
        <v>176</v>
      </c>
      <c r="F5" s="27">
        <v>42</v>
      </c>
      <c r="G5" s="24">
        <v>70</v>
      </c>
    </row>
    <row r="6" spans="1:7" ht="15" thickBot="1" x14ac:dyDescent="0.35">
      <c r="A6" s="15" t="s">
        <v>87</v>
      </c>
    </row>
    <row r="7" spans="1:7" ht="15" thickBot="1" x14ac:dyDescent="0.35">
      <c r="A7" s="17">
        <f>SUM(F5,F7,F9,F12)</f>
        <v>99</v>
      </c>
      <c r="C7" s="28" t="s">
        <v>104</v>
      </c>
      <c r="E7" s="39" t="s">
        <v>177</v>
      </c>
      <c r="F7" s="27">
        <v>25</v>
      </c>
      <c r="G7" s="52">
        <v>25</v>
      </c>
    </row>
    <row r="9" spans="1:7" x14ac:dyDescent="0.3">
      <c r="A9" t="s">
        <v>77</v>
      </c>
      <c r="C9" s="28" t="s">
        <v>46</v>
      </c>
      <c r="F9" s="27">
        <v>12</v>
      </c>
    </row>
    <row r="10" spans="1:7" x14ac:dyDescent="0.3">
      <c r="A10" s="33" t="s">
        <v>74</v>
      </c>
      <c r="C10" s="37" t="s">
        <v>105</v>
      </c>
      <c r="G10" s="26">
        <v>24</v>
      </c>
    </row>
    <row r="11" spans="1:7" x14ac:dyDescent="0.3">
      <c r="A11" s="30"/>
    </row>
    <row r="12" spans="1:7" x14ac:dyDescent="0.3">
      <c r="A12" s="34" t="s">
        <v>75</v>
      </c>
      <c r="C12" s="28" t="s">
        <v>106</v>
      </c>
      <c r="E12" s="39"/>
      <c r="F12" s="27">
        <v>20</v>
      </c>
    </row>
    <row r="13" spans="1:7" ht="15" thickBot="1" x14ac:dyDescent="0.35">
      <c r="A13" s="31"/>
    </row>
    <row r="14" spans="1:7" ht="15.6" thickTop="1" thickBot="1" x14ac:dyDescent="0.35">
      <c r="A14" s="40" t="s">
        <v>76</v>
      </c>
      <c r="C14" s="28" t="s">
        <v>107</v>
      </c>
      <c r="G14" s="56">
        <f>SUM(G3,G5)</f>
        <v>90</v>
      </c>
    </row>
    <row r="15" spans="1:7" ht="15" thickTop="1" x14ac:dyDescent="0.3">
      <c r="A15" s="43">
        <f>SUM(G3,G5,G7)</f>
        <v>115</v>
      </c>
    </row>
    <row r="16" spans="1:7" x14ac:dyDescent="0.3">
      <c r="A16" s="41" t="s">
        <v>79</v>
      </c>
    </row>
    <row r="17" spans="1:1" x14ac:dyDescent="0.3">
      <c r="A17" s="42">
        <f>SUM(G10)</f>
        <v>24</v>
      </c>
    </row>
  </sheetData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F3CF3-5FB3-470A-96D5-F74E111EE5B1}">
  <sheetPr>
    <tabColor rgb="FF00B0F0"/>
  </sheetPr>
  <dimension ref="A1:I55"/>
  <sheetViews>
    <sheetView zoomScaleNormal="100" workbookViewId="0">
      <selection activeCell="B31" sqref="B31"/>
    </sheetView>
  </sheetViews>
  <sheetFormatPr defaultRowHeight="14.4" x14ac:dyDescent="0.3"/>
  <cols>
    <col min="1" max="1" width="15" customWidth="1"/>
    <col min="4" max="4" width="15.109375" customWidth="1"/>
    <col min="5" max="5" width="46.88671875" style="4" customWidth="1"/>
    <col min="6" max="7" width="8.88671875" style="4"/>
  </cols>
  <sheetData>
    <row r="1" spans="1:7" x14ac:dyDescent="0.3">
      <c r="A1" s="1" t="s">
        <v>47</v>
      </c>
    </row>
    <row r="2" spans="1:7" x14ac:dyDescent="0.3">
      <c r="F2" s="36" t="s">
        <v>89</v>
      </c>
      <c r="G2" s="36" t="s">
        <v>19</v>
      </c>
    </row>
    <row r="3" spans="1:7" x14ac:dyDescent="0.3">
      <c r="A3" s="29" t="str">
        <f>'Overview (Flight II)'!B2</f>
        <v>Liberty</v>
      </c>
      <c r="C3" s="28" t="s">
        <v>48</v>
      </c>
      <c r="E3" s="39"/>
    </row>
    <row r="4" spans="1:7" x14ac:dyDescent="0.3">
      <c r="A4" s="15" t="s">
        <v>73</v>
      </c>
      <c r="C4" s="37" t="s">
        <v>108</v>
      </c>
      <c r="G4" s="27">
        <v>8</v>
      </c>
    </row>
    <row r="5" spans="1:7" x14ac:dyDescent="0.3">
      <c r="A5" s="29">
        <f>'Overview (Flight II)'!B5</f>
        <v>4</v>
      </c>
      <c r="C5" s="37" t="s">
        <v>153</v>
      </c>
      <c r="E5" s="4" t="s">
        <v>62</v>
      </c>
      <c r="G5" s="27"/>
    </row>
    <row r="6" spans="1:7" x14ac:dyDescent="0.3">
      <c r="A6" s="15" t="s">
        <v>87</v>
      </c>
    </row>
    <row r="7" spans="1:7" x14ac:dyDescent="0.3">
      <c r="A7" s="17">
        <f>SUM(G4:G55)</f>
        <v>75</v>
      </c>
      <c r="C7" s="28" t="s">
        <v>49</v>
      </c>
      <c r="E7" s="4" t="s">
        <v>154</v>
      </c>
    </row>
    <row r="8" spans="1:7" x14ac:dyDescent="0.3">
      <c r="C8" s="45" t="s">
        <v>109</v>
      </c>
      <c r="E8" s="4" t="s">
        <v>110</v>
      </c>
      <c r="F8" s="23">
        <v>1</v>
      </c>
      <c r="G8" s="27">
        <v>2</v>
      </c>
    </row>
    <row r="9" spans="1:7" x14ac:dyDescent="0.3">
      <c r="A9" t="s">
        <v>77</v>
      </c>
      <c r="C9" s="45" t="s">
        <v>111</v>
      </c>
      <c r="E9" s="4" t="s">
        <v>138</v>
      </c>
      <c r="F9" s="8">
        <v>1</v>
      </c>
      <c r="G9" s="27">
        <v>2</v>
      </c>
    </row>
    <row r="10" spans="1:7" x14ac:dyDescent="0.3">
      <c r="A10" s="33" t="s">
        <v>74</v>
      </c>
      <c r="C10" s="37" t="s">
        <v>112</v>
      </c>
      <c r="E10" s="4" t="s">
        <v>62</v>
      </c>
      <c r="F10" s="23"/>
      <c r="G10" s="27"/>
    </row>
    <row r="11" spans="1:7" x14ac:dyDescent="0.3">
      <c r="A11" s="30">
        <f>SUM(F8,F10,F13,F16,F23,F27,F35,F38,F40)</f>
        <v>20</v>
      </c>
      <c r="C11" s="37" t="s">
        <v>113</v>
      </c>
      <c r="E11" s="39" t="s">
        <v>72</v>
      </c>
      <c r="G11" s="27">
        <v>12</v>
      </c>
    </row>
    <row r="12" spans="1:7" x14ac:dyDescent="0.3">
      <c r="A12" s="34" t="s">
        <v>75</v>
      </c>
    </row>
    <row r="13" spans="1:7" x14ac:dyDescent="0.3">
      <c r="A13" s="31">
        <f>SUM(F9,F33,F36,F39,F43,F47,F50,F53)</f>
        <v>17</v>
      </c>
      <c r="C13" s="28" t="s">
        <v>50</v>
      </c>
      <c r="E13" s="4" t="s">
        <v>62</v>
      </c>
      <c r="F13" s="23"/>
      <c r="G13" s="27"/>
    </row>
    <row r="14" spans="1:7" x14ac:dyDescent="0.3">
      <c r="A14" t="s">
        <v>102</v>
      </c>
    </row>
    <row r="15" spans="1:7" x14ac:dyDescent="0.3">
      <c r="C15" s="28" t="s">
        <v>51</v>
      </c>
    </row>
    <row r="16" spans="1:7" x14ac:dyDescent="0.3">
      <c r="C16" s="37" t="s">
        <v>52</v>
      </c>
      <c r="F16" s="23">
        <v>5</v>
      </c>
      <c r="G16" s="27">
        <v>1</v>
      </c>
    </row>
    <row r="17" spans="3:7" x14ac:dyDescent="0.3">
      <c r="D17" s="37" t="s">
        <v>114</v>
      </c>
      <c r="E17" s="39" t="s">
        <v>155</v>
      </c>
    </row>
    <row r="18" spans="3:7" x14ac:dyDescent="0.3">
      <c r="D18" s="37" t="s">
        <v>115</v>
      </c>
      <c r="E18" s="39" t="s">
        <v>156</v>
      </c>
    </row>
    <row r="19" spans="3:7" x14ac:dyDescent="0.3">
      <c r="D19" s="37" t="s">
        <v>116</v>
      </c>
      <c r="E19" s="39" t="s">
        <v>186</v>
      </c>
    </row>
    <row r="20" spans="3:7" x14ac:dyDescent="0.3">
      <c r="D20" s="37" t="s">
        <v>117</v>
      </c>
      <c r="E20" s="39" t="s">
        <v>120</v>
      </c>
      <c r="G20" s="27"/>
    </row>
    <row r="21" spans="3:7" x14ac:dyDescent="0.3">
      <c r="D21" s="37" t="s">
        <v>118</v>
      </c>
      <c r="E21" s="39" t="s">
        <v>121</v>
      </c>
      <c r="G21" s="27"/>
    </row>
    <row r="22" spans="3:7" x14ac:dyDescent="0.3">
      <c r="D22" s="37" t="s">
        <v>119</v>
      </c>
      <c r="E22" s="4" t="s">
        <v>122</v>
      </c>
    </row>
    <row r="23" spans="3:7" x14ac:dyDescent="0.3">
      <c r="C23" s="37" t="s">
        <v>53</v>
      </c>
      <c r="F23" s="23">
        <v>5</v>
      </c>
      <c r="G23" s="27">
        <v>8</v>
      </c>
    </row>
    <row r="24" spans="3:7" x14ac:dyDescent="0.3">
      <c r="D24" s="37" t="s">
        <v>117</v>
      </c>
      <c r="E24" s="39" t="s">
        <v>120</v>
      </c>
      <c r="G24" s="27"/>
    </row>
    <row r="25" spans="3:7" x14ac:dyDescent="0.3">
      <c r="D25" s="37" t="s">
        <v>118</v>
      </c>
      <c r="E25" s="39" t="s">
        <v>123</v>
      </c>
      <c r="G25" s="27"/>
    </row>
    <row r="26" spans="3:7" x14ac:dyDescent="0.3">
      <c r="D26" s="37" t="s">
        <v>119</v>
      </c>
      <c r="E26" s="39" t="s">
        <v>122</v>
      </c>
    </row>
    <row r="27" spans="3:7" x14ac:dyDescent="0.3">
      <c r="C27" s="37" t="s">
        <v>54</v>
      </c>
      <c r="F27" s="23">
        <v>5</v>
      </c>
      <c r="G27" s="27">
        <v>8</v>
      </c>
    </row>
    <row r="28" spans="3:7" x14ac:dyDescent="0.3">
      <c r="D28" s="37" t="s">
        <v>117</v>
      </c>
      <c r="E28" s="39" t="s">
        <v>120</v>
      </c>
      <c r="G28" s="27"/>
    </row>
    <row r="29" spans="3:7" x14ac:dyDescent="0.3">
      <c r="D29" s="37" t="s">
        <v>118</v>
      </c>
      <c r="E29" s="39" t="s">
        <v>123</v>
      </c>
      <c r="G29" s="27"/>
    </row>
    <row r="30" spans="3:7" x14ac:dyDescent="0.3">
      <c r="C30" s="37" t="s">
        <v>55</v>
      </c>
      <c r="E30" s="39"/>
      <c r="F30" s="8"/>
      <c r="G30" s="27"/>
    </row>
    <row r="32" spans="3:7" x14ac:dyDescent="0.3">
      <c r="C32" s="28" t="s">
        <v>56</v>
      </c>
    </row>
    <row r="33" spans="3:9" x14ac:dyDescent="0.3">
      <c r="C33" s="37" t="s">
        <v>57</v>
      </c>
      <c r="E33" s="39" t="s">
        <v>157</v>
      </c>
      <c r="F33" s="8">
        <v>1</v>
      </c>
      <c r="G33" s="27">
        <v>6</v>
      </c>
    </row>
    <row r="34" spans="3:9" x14ac:dyDescent="0.3">
      <c r="C34" s="37" t="s">
        <v>58</v>
      </c>
    </row>
    <row r="35" spans="3:9" x14ac:dyDescent="0.3">
      <c r="D35" t="s">
        <v>124</v>
      </c>
      <c r="E35" s="39" t="s">
        <v>126</v>
      </c>
      <c r="F35" s="23">
        <v>0</v>
      </c>
      <c r="G35" s="27">
        <v>1</v>
      </c>
    </row>
    <row r="36" spans="3:9" x14ac:dyDescent="0.3">
      <c r="D36" t="s">
        <v>125</v>
      </c>
      <c r="E36" s="4">
        <v>1</v>
      </c>
      <c r="F36" s="8">
        <v>0</v>
      </c>
      <c r="G36" s="27">
        <v>0</v>
      </c>
    </row>
    <row r="37" spans="3:9" x14ac:dyDescent="0.3">
      <c r="C37" s="37" t="s">
        <v>127</v>
      </c>
    </row>
    <row r="38" spans="3:9" x14ac:dyDescent="0.3">
      <c r="D38" t="s">
        <v>124</v>
      </c>
      <c r="E38" s="4" t="s">
        <v>136</v>
      </c>
      <c r="F38" s="23">
        <v>3</v>
      </c>
      <c r="G38" s="27">
        <v>8</v>
      </c>
      <c r="I38" t="s">
        <v>158</v>
      </c>
    </row>
    <row r="39" spans="3:9" x14ac:dyDescent="0.3">
      <c r="D39" t="s">
        <v>125</v>
      </c>
      <c r="E39" s="4" t="s">
        <v>128</v>
      </c>
      <c r="F39" s="8">
        <v>2</v>
      </c>
      <c r="G39" s="27">
        <v>2</v>
      </c>
    </row>
    <row r="40" spans="3:9" x14ac:dyDescent="0.3">
      <c r="C40" s="37" t="s">
        <v>59</v>
      </c>
      <c r="F40" s="23">
        <v>1</v>
      </c>
      <c r="G40" s="27">
        <v>1</v>
      </c>
    </row>
    <row r="42" spans="3:9" x14ac:dyDescent="0.3">
      <c r="C42" s="28" t="s">
        <v>60</v>
      </c>
    </row>
    <row r="43" spans="3:9" x14ac:dyDescent="0.3">
      <c r="C43" s="46" t="s">
        <v>159</v>
      </c>
      <c r="F43" s="8">
        <v>2</v>
      </c>
      <c r="G43" s="27">
        <v>2</v>
      </c>
    </row>
    <row r="44" spans="3:9" x14ac:dyDescent="0.3">
      <c r="D44" t="s">
        <v>129</v>
      </c>
      <c r="E44" s="4">
        <v>2</v>
      </c>
    </row>
    <row r="45" spans="3:9" x14ac:dyDescent="0.3">
      <c r="D45" t="s">
        <v>130</v>
      </c>
      <c r="E45" s="4" t="s">
        <v>132</v>
      </c>
    </row>
    <row r="46" spans="3:9" x14ac:dyDescent="0.3">
      <c r="D46" t="s">
        <v>131</v>
      </c>
      <c r="E46" s="4" t="s">
        <v>133</v>
      </c>
    </row>
    <row r="47" spans="3:9" x14ac:dyDescent="0.3">
      <c r="C47" s="37" t="s">
        <v>61</v>
      </c>
      <c r="F47" s="8">
        <v>2</v>
      </c>
      <c r="G47" s="27">
        <v>1</v>
      </c>
    </row>
    <row r="49" spans="3:7" x14ac:dyDescent="0.3">
      <c r="C49" s="28" t="s">
        <v>160</v>
      </c>
    </row>
    <row r="50" spans="3:7" x14ac:dyDescent="0.3">
      <c r="C50" t="s">
        <v>161</v>
      </c>
      <c r="E50" s="4">
        <v>1</v>
      </c>
      <c r="F50" s="8">
        <v>8</v>
      </c>
      <c r="G50" s="27">
        <v>4</v>
      </c>
    </row>
    <row r="51" spans="3:7" x14ac:dyDescent="0.3">
      <c r="E51" s="4" t="s">
        <v>162</v>
      </c>
    </row>
    <row r="53" spans="3:7" x14ac:dyDescent="0.3">
      <c r="C53" s="28" t="s">
        <v>63</v>
      </c>
      <c r="E53" s="4" t="s">
        <v>137</v>
      </c>
      <c r="F53" s="8">
        <v>1</v>
      </c>
      <c r="G53" s="27">
        <v>9</v>
      </c>
    </row>
    <row r="54" spans="3:7" x14ac:dyDescent="0.3">
      <c r="C54" t="s">
        <v>134</v>
      </c>
      <c r="E54" s="4">
        <v>0</v>
      </c>
      <c r="G54" s="27"/>
    </row>
    <row r="55" spans="3:7" x14ac:dyDescent="0.3">
      <c r="C55" s="37" t="s">
        <v>135</v>
      </c>
      <c r="E55" s="39" t="s">
        <v>62</v>
      </c>
      <c r="G55" s="27"/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7A2E-C83D-4DAC-B305-A2AE296CD1B7}">
  <sheetPr>
    <tabColor rgb="FF00B0F0"/>
  </sheetPr>
  <dimension ref="A1:G141"/>
  <sheetViews>
    <sheetView topLeftCell="A61" workbookViewId="0">
      <selection activeCell="B31" sqref="B31"/>
    </sheetView>
  </sheetViews>
  <sheetFormatPr defaultRowHeight="14.4" x14ac:dyDescent="0.3"/>
  <cols>
    <col min="1" max="1" width="15.33203125" customWidth="1"/>
    <col min="2" max="2" width="5.21875" customWidth="1"/>
    <col min="3" max="3" width="24.109375" style="20" customWidth="1"/>
    <col min="4" max="4" width="6.21875" style="20" customWidth="1"/>
    <col min="5" max="5" width="41.88671875" style="4" customWidth="1"/>
    <col min="6" max="6" width="6.21875" customWidth="1"/>
    <col min="7" max="7" width="5.5546875" style="59" bestFit="1" customWidth="1"/>
  </cols>
  <sheetData>
    <row r="1" spans="1:7" x14ac:dyDescent="0.3">
      <c r="A1" s="1" t="s">
        <v>64</v>
      </c>
      <c r="B1" s="1"/>
    </row>
    <row r="2" spans="1:7" x14ac:dyDescent="0.3">
      <c r="F2" s="36" t="s">
        <v>89</v>
      </c>
      <c r="G2" s="57" t="s">
        <v>19</v>
      </c>
    </row>
    <row r="3" spans="1:7" x14ac:dyDescent="0.3">
      <c r="A3" s="29" t="str">
        <f>'Overview (Flight II)'!B2</f>
        <v>Liberty</v>
      </c>
      <c r="B3" s="11"/>
      <c r="C3" s="61" t="s">
        <v>65</v>
      </c>
      <c r="D3" s="61"/>
      <c r="F3" s="4"/>
      <c r="G3" s="58"/>
    </row>
    <row r="4" spans="1:7" x14ac:dyDescent="0.3">
      <c r="A4" s="15" t="s">
        <v>73</v>
      </c>
      <c r="B4" s="15"/>
      <c r="C4" s="20" t="s">
        <v>187</v>
      </c>
      <c r="F4" s="36"/>
      <c r="G4" s="64">
        <v>4</v>
      </c>
    </row>
    <row r="5" spans="1:7" x14ac:dyDescent="0.3">
      <c r="A5" s="29">
        <f>'Overview (Flight II)'!B5</f>
        <v>4</v>
      </c>
      <c r="B5" s="11"/>
      <c r="C5" s="20" t="s">
        <v>188</v>
      </c>
      <c r="F5" s="4"/>
      <c r="G5" s="64">
        <v>4</v>
      </c>
    </row>
    <row r="6" spans="1:7" x14ac:dyDescent="0.3">
      <c r="A6" s="15" t="s">
        <v>87</v>
      </c>
      <c r="B6" s="15"/>
      <c r="F6" s="4"/>
      <c r="G6" s="55"/>
    </row>
    <row r="7" spans="1:7" x14ac:dyDescent="0.3">
      <c r="A7" s="17">
        <f>SUM(G4:G102)</f>
        <v>93</v>
      </c>
      <c r="B7" s="68"/>
      <c r="C7" s="61" t="s">
        <v>66</v>
      </c>
      <c r="D7" s="61"/>
      <c r="F7" s="4"/>
      <c r="G7" s="55"/>
    </row>
    <row r="8" spans="1:7" x14ac:dyDescent="0.3">
      <c r="C8" s="60" t="s">
        <v>189</v>
      </c>
      <c r="D8" s="60"/>
      <c r="E8" s="63" t="s">
        <v>190</v>
      </c>
      <c r="F8" s="8">
        <v>2.5</v>
      </c>
      <c r="G8" s="64">
        <v>2</v>
      </c>
    </row>
    <row r="9" spans="1:7" x14ac:dyDescent="0.3">
      <c r="A9" t="s">
        <v>77</v>
      </c>
      <c r="E9" s="63" t="s">
        <v>166</v>
      </c>
      <c r="F9" s="4"/>
      <c r="G9" s="55"/>
    </row>
    <row r="10" spans="1:7" x14ac:dyDescent="0.3">
      <c r="A10" s="33" t="s">
        <v>74</v>
      </c>
      <c r="B10" s="15"/>
      <c r="E10" s="63" t="s">
        <v>167</v>
      </c>
      <c r="F10" s="4"/>
      <c r="G10" s="55"/>
    </row>
    <row r="11" spans="1:7" x14ac:dyDescent="0.3">
      <c r="A11" s="30"/>
      <c r="B11" s="11"/>
      <c r="E11" s="4" t="s">
        <v>165</v>
      </c>
      <c r="F11" s="4"/>
      <c r="G11" s="64">
        <v>0</v>
      </c>
    </row>
    <row r="12" spans="1:7" x14ac:dyDescent="0.3">
      <c r="A12" s="34" t="s">
        <v>75</v>
      </c>
      <c r="B12" s="15"/>
      <c r="E12" s="39" t="s">
        <v>164</v>
      </c>
      <c r="F12" s="4"/>
      <c r="G12" s="55"/>
    </row>
    <row r="13" spans="1:7" x14ac:dyDescent="0.3">
      <c r="A13" s="31">
        <f>SUM(F8,F16,F24,F32,F41,F49,F59,F67,F75,F83,F93)</f>
        <v>40</v>
      </c>
      <c r="B13" s="11"/>
      <c r="E13" s="4" t="s">
        <v>221</v>
      </c>
      <c r="F13" s="4"/>
      <c r="G13" s="64">
        <v>0</v>
      </c>
    </row>
    <row r="14" spans="1:7" x14ac:dyDescent="0.3">
      <c r="E14" s="4" t="s">
        <v>163</v>
      </c>
      <c r="F14" s="4"/>
      <c r="G14" s="64">
        <v>0</v>
      </c>
    </row>
    <row r="16" spans="1:7" x14ac:dyDescent="0.3">
      <c r="C16" s="60" t="s">
        <v>191</v>
      </c>
      <c r="D16" s="60"/>
      <c r="E16" s="63" t="s">
        <v>190</v>
      </c>
      <c r="F16" s="8">
        <v>2.5</v>
      </c>
      <c r="G16" s="64">
        <v>2</v>
      </c>
    </row>
    <row r="17" spans="3:7" x14ac:dyDescent="0.3">
      <c r="E17" s="63" t="s">
        <v>166</v>
      </c>
      <c r="F17" s="4"/>
      <c r="G17" s="55"/>
    </row>
    <row r="18" spans="3:7" x14ac:dyDescent="0.3">
      <c r="E18" s="63" t="s">
        <v>167</v>
      </c>
      <c r="F18" s="4"/>
      <c r="G18" s="55"/>
    </row>
    <row r="19" spans="3:7" x14ac:dyDescent="0.3">
      <c r="E19" s="4" t="s">
        <v>165</v>
      </c>
      <c r="F19" s="4"/>
      <c r="G19" s="64">
        <v>0</v>
      </c>
    </row>
    <row r="20" spans="3:7" x14ac:dyDescent="0.3">
      <c r="E20" s="39" t="s">
        <v>164</v>
      </c>
      <c r="F20" s="4"/>
      <c r="G20" s="55"/>
    </row>
    <row r="21" spans="3:7" x14ac:dyDescent="0.3">
      <c r="E21" s="4" t="s">
        <v>223</v>
      </c>
      <c r="F21" s="4"/>
      <c r="G21" s="64">
        <v>0</v>
      </c>
    </row>
    <row r="22" spans="3:7" x14ac:dyDescent="0.3">
      <c r="E22" s="4" t="s">
        <v>163</v>
      </c>
      <c r="F22" s="4"/>
      <c r="G22" s="64">
        <v>0</v>
      </c>
    </row>
    <row r="24" spans="3:7" x14ac:dyDescent="0.3">
      <c r="C24" s="60" t="s">
        <v>192</v>
      </c>
      <c r="D24" s="60"/>
      <c r="E24" s="63" t="s">
        <v>190</v>
      </c>
      <c r="F24" s="8">
        <v>2.5</v>
      </c>
      <c r="G24" s="64">
        <v>2</v>
      </c>
    </row>
    <row r="25" spans="3:7" x14ac:dyDescent="0.3">
      <c r="E25" s="63" t="s">
        <v>166</v>
      </c>
      <c r="F25" s="4"/>
      <c r="G25" s="55"/>
    </row>
    <row r="26" spans="3:7" x14ac:dyDescent="0.3">
      <c r="E26" s="63" t="s">
        <v>167</v>
      </c>
      <c r="F26" s="4"/>
      <c r="G26" s="55"/>
    </row>
    <row r="27" spans="3:7" x14ac:dyDescent="0.3">
      <c r="E27" s="4" t="s">
        <v>165</v>
      </c>
      <c r="F27" s="4"/>
      <c r="G27" s="64">
        <v>0</v>
      </c>
    </row>
    <row r="28" spans="3:7" x14ac:dyDescent="0.3">
      <c r="E28" s="39" t="s">
        <v>164</v>
      </c>
      <c r="F28" s="4"/>
      <c r="G28" s="55"/>
    </row>
    <row r="29" spans="3:7" x14ac:dyDescent="0.3">
      <c r="E29" s="4" t="s">
        <v>222</v>
      </c>
      <c r="F29" s="4"/>
      <c r="G29" s="64">
        <v>0</v>
      </c>
    </row>
    <row r="30" spans="3:7" x14ac:dyDescent="0.3">
      <c r="E30" s="4" t="s">
        <v>163</v>
      </c>
      <c r="F30" s="4"/>
      <c r="G30" s="64">
        <v>0</v>
      </c>
    </row>
    <row r="32" spans="3:7" x14ac:dyDescent="0.3">
      <c r="C32" s="60" t="s">
        <v>193</v>
      </c>
      <c r="D32" s="60"/>
      <c r="E32" s="63" t="s">
        <v>190</v>
      </c>
      <c r="F32" s="8">
        <v>2.5</v>
      </c>
      <c r="G32" s="64">
        <v>2</v>
      </c>
    </row>
    <row r="33" spans="3:7" x14ac:dyDescent="0.3">
      <c r="E33" s="63" t="s">
        <v>166</v>
      </c>
      <c r="F33" s="4"/>
      <c r="G33" s="55"/>
    </row>
    <row r="34" spans="3:7" x14ac:dyDescent="0.3">
      <c r="E34" s="63" t="s">
        <v>167</v>
      </c>
      <c r="F34" s="4"/>
      <c r="G34" s="55"/>
    </row>
    <row r="35" spans="3:7" x14ac:dyDescent="0.3">
      <c r="E35" s="4" t="s">
        <v>165</v>
      </c>
      <c r="F35" s="4"/>
      <c r="G35" s="64">
        <v>0</v>
      </c>
    </row>
    <row r="36" spans="3:7" x14ac:dyDescent="0.3">
      <c r="E36" s="39" t="s">
        <v>164</v>
      </c>
      <c r="F36" s="4"/>
      <c r="G36" s="55"/>
    </row>
    <row r="37" spans="3:7" x14ac:dyDescent="0.3">
      <c r="E37" s="4" t="s">
        <v>224</v>
      </c>
      <c r="F37" s="4"/>
      <c r="G37" s="64">
        <v>0</v>
      </c>
    </row>
    <row r="38" spans="3:7" x14ac:dyDescent="0.3">
      <c r="E38" s="4" t="s">
        <v>163</v>
      </c>
      <c r="F38" s="4"/>
      <c r="G38" s="64">
        <v>0</v>
      </c>
    </row>
    <row r="40" spans="3:7" x14ac:dyDescent="0.3">
      <c r="C40" s="61" t="s">
        <v>67</v>
      </c>
      <c r="D40" s="61"/>
      <c r="F40" s="4"/>
      <c r="G40" s="55"/>
    </row>
    <row r="41" spans="3:7" x14ac:dyDescent="0.3">
      <c r="C41" s="20" t="s">
        <v>201</v>
      </c>
      <c r="F41" s="8">
        <v>5</v>
      </c>
      <c r="G41" s="69">
        <v>0.5</v>
      </c>
    </row>
    <row r="42" spans="3:7" x14ac:dyDescent="0.3">
      <c r="D42" s="3" t="s">
        <v>194</v>
      </c>
      <c r="E42" s="4" t="s">
        <v>200</v>
      </c>
      <c r="F42" s="4"/>
      <c r="G42" s="55"/>
    </row>
    <row r="43" spans="3:7" x14ac:dyDescent="0.3">
      <c r="D43" s="3" t="s">
        <v>195</v>
      </c>
      <c r="E43" s="4">
        <v>5</v>
      </c>
      <c r="F43" s="4"/>
      <c r="G43" s="55"/>
    </row>
    <row r="44" spans="3:7" x14ac:dyDescent="0.3">
      <c r="D44" s="3" t="s">
        <v>196</v>
      </c>
      <c r="E44" s="4" t="s">
        <v>197</v>
      </c>
      <c r="F44" s="4"/>
      <c r="G44" s="55"/>
    </row>
    <row r="45" spans="3:7" x14ac:dyDescent="0.3">
      <c r="D45" s="3" t="s">
        <v>198</v>
      </c>
      <c r="E45" s="4" t="s">
        <v>199</v>
      </c>
      <c r="F45" s="4"/>
      <c r="G45" s="64">
        <v>1</v>
      </c>
    </row>
    <row r="46" spans="3:7" x14ac:dyDescent="0.3">
      <c r="D46" s="3" t="s">
        <v>202</v>
      </c>
      <c r="E46" s="39" t="s">
        <v>203</v>
      </c>
      <c r="F46" s="4"/>
      <c r="G46" s="55"/>
    </row>
    <row r="47" spans="3:7" x14ac:dyDescent="0.3">
      <c r="D47" s="3" t="s">
        <v>204</v>
      </c>
      <c r="E47" s="39" t="s">
        <v>205</v>
      </c>
      <c r="F47" s="4"/>
      <c r="G47" s="64">
        <v>5</v>
      </c>
    </row>
    <row r="48" spans="3:7" x14ac:dyDescent="0.3">
      <c r="D48" s="3"/>
      <c r="E48" s="39"/>
      <c r="F48" s="4"/>
      <c r="G48" s="55"/>
    </row>
    <row r="49" spans="3:7" x14ac:dyDescent="0.3">
      <c r="C49" s="20" t="s">
        <v>206</v>
      </c>
      <c r="F49" s="8">
        <v>5</v>
      </c>
      <c r="G49" s="69">
        <v>0.5</v>
      </c>
    </row>
    <row r="50" spans="3:7" x14ac:dyDescent="0.3">
      <c r="D50" s="3" t="s">
        <v>194</v>
      </c>
      <c r="E50" s="4" t="s">
        <v>200</v>
      </c>
      <c r="F50" s="4"/>
      <c r="G50" s="55"/>
    </row>
    <row r="51" spans="3:7" x14ac:dyDescent="0.3">
      <c r="D51" s="3" t="s">
        <v>195</v>
      </c>
      <c r="E51" s="4">
        <v>5</v>
      </c>
      <c r="F51" s="4"/>
      <c r="G51" s="55"/>
    </row>
    <row r="52" spans="3:7" x14ac:dyDescent="0.3">
      <c r="D52" s="3" t="s">
        <v>196</v>
      </c>
      <c r="E52" s="4" t="s">
        <v>197</v>
      </c>
      <c r="F52" s="4"/>
      <c r="G52" s="55"/>
    </row>
    <row r="53" spans="3:7" x14ac:dyDescent="0.3">
      <c r="D53" s="3" t="s">
        <v>198</v>
      </c>
      <c r="E53" s="4" t="s">
        <v>199</v>
      </c>
      <c r="F53" s="4"/>
      <c r="G53" s="64">
        <v>1</v>
      </c>
    </row>
    <row r="54" spans="3:7" x14ac:dyDescent="0.3">
      <c r="D54" s="3" t="s">
        <v>202</v>
      </c>
      <c r="E54" s="39" t="s">
        <v>207</v>
      </c>
      <c r="F54" s="4"/>
      <c r="G54" s="55"/>
    </row>
    <row r="55" spans="3:7" x14ac:dyDescent="0.3">
      <c r="D55" s="3" t="s">
        <v>204</v>
      </c>
      <c r="E55" s="39" t="s">
        <v>205</v>
      </c>
      <c r="F55" s="4"/>
      <c r="G55" s="64">
        <v>5</v>
      </c>
    </row>
    <row r="56" spans="3:7" x14ac:dyDescent="0.3">
      <c r="D56" s="3"/>
      <c r="E56" s="39"/>
      <c r="F56" s="4"/>
      <c r="G56" s="55"/>
    </row>
    <row r="57" spans="3:7" x14ac:dyDescent="0.3">
      <c r="C57" s="20" t="s">
        <v>208</v>
      </c>
      <c r="E57" s="39">
        <v>300</v>
      </c>
      <c r="F57" s="4"/>
      <c r="G57" s="64">
        <v>3</v>
      </c>
    </row>
    <row r="58" spans="3:7" x14ac:dyDescent="0.3">
      <c r="E58" s="39"/>
      <c r="F58" s="4"/>
      <c r="G58" s="55"/>
    </row>
    <row r="59" spans="3:7" x14ac:dyDescent="0.3">
      <c r="C59" s="20" t="s">
        <v>209</v>
      </c>
      <c r="E59" s="39"/>
      <c r="F59" s="8">
        <v>5</v>
      </c>
      <c r="G59" s="64">
        <v>6</v>
      </c>
    </row>
    <row r="60" spans="3:7" x14ac:dyDescent="0.3">
      <c r="D60" s="3" t="s">
        <v>194</v>
      </c>
      <c r="E60" s="39" t="s">
        <v>210</v>
      </c>
      <c r="F60" s="4"/>
      <c r="G60" s="55"/>
    </row>
    <row r="61" spans="3:7" x14ac:dyDescent="0.3">
      <c r="D61" s="3" t="s">
        <v>195</v>
      </c>
      <c r="E61" s="39">
        <v>1</v>
      </c>
      <c r="F61" s="4"/>
      <c r="G61" s="55"/>
    </row>
    <row r="62" spans="3:7" x14ac:dyDescent="0.3">
      <c r="D62" s="3" t="s">
        <v>196</v>
      </c>
      <c r="E62" s="39" t="s">
        <v>211</v>
      </c>
      <c r="F62" s="4"/>
      <c r="G62" s="55"/>
    </row>
    <row r="63" spans="3:7" x14ac:dyDescent="0.3">
      <c r="D63" s="3" t="s">
        <v>198</v>
      </c>
      <c r="E63" s="4" t="s">
        <v>199</v>
      </c>
      <c r="F63" s="4"/>
      <c r="G63" s="64">
        <v>1</v>
      </c>
    </row>
    <row r="64" spans="3:7" x14ac:dyDescent="0.3">
      <c r="D64" s="3" t="s">
        <v>202</v>
      </c>
      <c r="E64" s="39" t="s">
        <v>212</v>
      </c>
      <c r="F64" s="4"/>
      <c r="G64" s="55"/>
    </row>
    <row r="65" spans="3:7" x14ac:dyDescent="0.3">
      <c r="D65" s="3" t="s">
        <v>204</v>
      </c>
      <c r="E65" s="39" t="s">
        <v>213</v>
      </c>
      <c r="F65" s="4"/>
      <c r="G65" s="64">
        <v>5</v>
      </c>
    </row>
    <row r="66" spans="3:7" x14ac:dyDescent="0.3">
      <c r="E66" s="39"/>
      <c r="F66" s="4"/>
      <c r="G66" s="55"/>
    </row>
    <row r="67" spans="3:7" x14ac:dyDescent="0.3">
      <c r="C67" s="20" t="s">
        <v>214</v>
      </c>
      <c r="E67" s="39"/>
      <c r="F67" s="8">
        <v>5</v>
      </c>
      <c r="G67" s="64">
        <v>6</v>
      </c>
    </row>
    <row r="68" spans="3:7" x14ac:dyDescent="0.3">
      <c r="D68" s="3" t="s">
        <v>194</v>
      </c>
      <c r="E68" s="39" t="s">
        <v>210</v>
      </c>
      <c r="F68" s="4"/>
      <c r="G68" s="55"/>
    </row>
    <row r="69" spans="3:7" x14ac:dyDescent="0.3">
      <c r="D69" s="3" t="s">
        <v>195</v>
      </c>
      <c r="E69" s="39">
        <v>1</v>
      </c>
      <c r="F69" s="4"/>
      <c r="G69" s="55"/>
    </row>
    <row r="70" spans="3:7" x14ac:dyDescent="0.3">
      <c r="D70" s="3" t="s">
        <v>196</v>
      </c>
      <c r="E70" s="39" t="s">
        <v>211</v>
      </c>
      <c r="F70" s="4"/>
      <c r="G70" s="55"/>
    </row>
    <row r="71" spans="3:7" x14ac:dyDescent="0.3">
      <c r="D71" s="3" t="s">
        <v>198</v>
      </c>
      <c r="E71" s="4" t="s">
        <v>199</v>
      </c>
      <c r="F71" s="4"/>
      <c r="G71" s="64">
        <v>1</v>
      </c>
    </row>
    <row r="72" spans="3:7" x14ac:dyDescent="0.3">
      <c r="D72" s="3" t="s">
        <v>202</v>
      </c>
      <c r="E72" s="39" t="s">
        <v>215</v>
      </c>
      <c r="F72" s="4"/>
      <c r="G72" s="55"/>
    </row>
    <row r="73" spans="3:7" x14ac:dyDescent="0.3">
      <c r="D73" s="3" t="s">
        <v>204</v>
      </c>
      <c r="E73" s="39" t="s">
        <v>213</v>
      </c>
      <c r="F73" s="4"/>
      <c r="G73" s="64">
        <v>5</v>
      </c>
    </row>
    <row r="74" spans="3:7" x14ac:dyDescent="0.3">
      <c r="E74" s="39"/>
      <c r="F74" s="39"/>
      <c r="G74" s="39"/>
    </row>
    <row r="75" spans="3:7" x14ac:dyDescent="0.3">
      <c r="C75" s="20" t="s">
        <v>217</v>
      </c>
      <c r="E75" s="39"/>
      <c r="F75" s="8">
        <v>5</v>
      </c>
      <c r="G75" s="64">
        <v>6</v>
      </c>
    </row>
    <row r="76" spans="3:7" x14ac:dyDescent="0.3">
      <c r="D76" s="3" t="s">
        <v>194</v>
      </c>
      <c r="E76" s="39" t="s">
        <v>210</v>
      </c>
      <c r="F76" s="4"/>
      <c r="G76" s="55"/>
    </row>
    <row r="77" spans="3:7" x14ac:dyDescent="0.3">
      <c r="D77" s="3" t="s">
        <v>195</v>
      </c>
      <c r="E77" s="39">
        <v>1</v>
      </c>
      <c r="F77" s="4"/>
      <c r="G77" s="55"/>
    </row>
    <row r="78" spans="3:7" x14ac:dyDescent="0.3">
      <c r="D78" s="3" t="s">
        <v>196</v>
      </c>
      <c r="E78" s="39" t="s">
        <v>211</v>
      </c>
      <c r="F78" s="4"/>
      <c r="G78" s="55"/>
    </row>
    <row r="79" spans="3:7" x14ac:dyDescent="0.3">
      <c r="D79" s="3" t="s">
        <v>198</v>
      </c>
      <c r="E79" s="4" t="s">
        <v>199</v>
      </c>
      <c r="F79" s="4"/>
      <c r="G79" s="64">
        <v>1</v>
      </c>
    </row>
    <row r="80" spans="3:7" x14ac:dyDescent="0.3">
      <c r="D80" s="3" t="s">
        <v>202</v>
      </c>
      <c r="E80" s="39" t="s">
        <v>216</v>
      </c>
      <c r="F80" s="4"/>
      <c r="G80" s="55"/>
    </row>
    <row r="81" spans="3:7" x14ac:dyDescent="0.3">
      <c r="D81" s="3" t="s">
        <v>204</v>
      </c>
      <c r="E81" s="39" t="s">
        <v>213</v>
      </c>
      <c r="F81" s="4"/>
      <c r="G81" s="64">
        <v>5</v>
      </c>
    </row>
    <row r="82" spans="3:7" x14ac:dyDescent="0.3">
      <c r="E82" s="39"/>
      <c r="F82" s="39"/>
      <c r="G82" s="39"/>
    </row>
    <row r="83" spans="3:7" x14ac:dyDescent="0.3">
      <c r="C83" s="20" t="s">
        <v>218</v>
      </c>
      <c r="E83" s="39"/>
      <c r="F83" s="8">
        <v>5</v>
      </c>
      <c r="G83" s="64">
        <v>6</v>
      </c>
    </row>
    <row r="84" spans="3:7" x14ac:dyDescent="0.3">
      <c r="D84" s="3" t="s">
        <v>194</v>
      </c>
      <c r="E84" s="39" t="s">
        <v>210</v>
      </c>
      <c r="F84" s="4"/>
      <c r="G84" s="55"/>
    </row>
    <row r="85" spans="3:7" x14ac:dyDescent="0.3">
      <c r="D85" s="3" t="s">
        <v>195</v>
      </c>
      <c r="E85" s="39">
        <v>1</v>
      </c>
      <c r="F85" s="4"/>
      <c r="G85" s="55"/>
    </row>
    <row r="86" spans="3:7" x14ac:dyDescent="0.3">
      <c r="D86" s="3" t="s">
        <v>196</v>
      </c>
      <c r="E86" s="39" t="s">
        <v>211</v>
      </c>
      <c r="F86" s="4"/>
      <c r="G86" s="55"/>
    </row>
    <row r="87" spans="3:7" x14ac:dyDescent="0.3">
      <c r="D87" s="3" t="s">
        <v>198</v>
      </c>
      <c r="E87" s="4" t="s">
        <v>199</v>
      </c>
      <c r="F87" s="4"/>
      <c r="G87" s="64">
        <v>1</v>
      </c>
    </row>
    <row r="88" spans="3:7" x14ac:dyDescent="0.3">
      <c r="D88" s="3" t="s">
        <v>202</v>
      </c>
      <c r="E88" s="39" t="s">
        <v>219</v>
      </c>
      <c r="F88" s="4"/>
      <c r="G88" s="55"/>
    </row>
    <row r="89" spans="3:7" x14ac:dyDescent="0.3">
      <c r="D89" s="3" t="s">
        <v>204</v>
      </c>
      <c r="E89" s="39" t="s">
        <v>213</v>
      </c>
      <c r="F89" s="4"/>
      <c r="G89" s="64">
        <v>5</v>
      </c>
    </row>
    <row r="90" spans="3:7" x14ac:dyDescent="0.3">
      <c r="E90" s="39"/>
      <c r="F90" s="39"/>
      <c r="G90" s="39"/>
    </row>
    <row r="91" spans="3:7" x14ac:dyDescent="0.3">
      <c r="C91" s="20" t="s">
        <v>220</v>
      </c>
      <c r="E91" s="39">
        <v>20</v>
      </c>
      <c r="F91" s="4"/>
      <c r="G91" s="64">
        <v>5</v>
      </c>
    </row>
    <row r="92" spans="3:7" x14ac:dyDescent="0.3">
      <c r="E92" s="39"/>
      <c r="F92" s="4"/>
      <c r="G92" s="55"/>
    </row>
    <row r="93" spans="3:7" x14ac:dyDescent="0.3">
      <c r="C93" s="70" t="s">
        <v>168</v>
      </c>
      <c r="D93" s="70"/>
      <c r="E93" s="70"/>
      <c r="F93" s="8">
        <v>0</v>
      </c>
      <c r="G93" s="64">
        <v>4</v>
      </c>
    </row>
    <row r="94" spans="3:7" x14ac:dyDescent="0.3">
      <c r="C94" s="20" t="s">
        <v>169</v>
      </c>
      <c r="E94" s="4" t="s">
        <v>170</v>
      </c>
      <c r="F94" s="4"/>
      <c r="G94" s="55"/>
    </row>
    <row r="95" spans="3:7" x14ac:dyDescent="0.3">
      <c r="F95" s="4"/>
      <c r="G95" s="55"/>
    </row>
    <row r="96" spans="3:7" x14ac:dyDescent="0.3">
      <c r="C96" s="70" t="s">
        <v>171</v>
      </c>
      <c r="D96" s="70"/>
      <c r="E96" s="70"/>
      <c r="F96" s="4"/>
      <c r="G96" s="64">
        <v>4</v>
      </c>
    </row>
    <row r="97" spans="3:7" x14ac:dyDescent="0.3">
      <c r="C97" s="20" t="s">
        <v>172</v>
      </c>
      <c r="E97" s="4" t="s">
        <v>173</v>
      </c>
      <c r="F97" s="4"/>
      <c r="G97" s="55"/>
    </row>
    <row r="98" spans="3:7" x14ac:dyDescent="0.3">
      <c r="F98" s="4"/>
      <c r="G98" s="55"/>
    </row>
    <row r="99" spans="3:7" x14ac:dyDescent="0.3">
      <c r="F99" s="4"/>
      <c r="G99" s="55"/>
    </row>
    <row r="100" spans="3:7" x14ac:dyDescent="0.3">
      <c r="F100" s="4"/>
      <c r="G100" s="55"/>
    </row>
    <row r="101" spans="3:7" x14ac:dyDescent="0.3">
      <c r="F101" s="4"/>
      <c r="G101" s="55"/>
    </row>
    <row r="102" spans="3:7" x14ac:dyDescent="0.3">
      <c r="F102" s="4"/>
      <c r="G102" s="55"/>
    </row>
    <row r="103" spans="3:7" x14ac:dyDescent="0.3">
      <c r="F103" s="4"/>
      <c r="G103" s="55"/>
    </row>
    <row r="104" spans="3:7" x14ac:dyDescent="0.3">
      <c r="F104" s="4"/>
      <c r="G104" s="55"/>
    </row>
    <row r="105" spans="3:7" x14ac:dyDescent="0.3">
      <c r="F105" s="4"/>
      <c r="G105" s="55"/>
    </row>
    <row r="106" spans="3:7" x14ac:dyDescent="0.3">
      <c r="F106" s="4"/>
      <c r="G106" s="55"/>
    </row>
    <row r="107" spans="3:7" x14ac:dyDescent="0.3">
      <c r="F107" s="4"/>
      <c r="G107" s="55"/>
    </row>
    <row r="108" spans="3:7" x14ac:dyDescent="0.3">
      <c r="F108" s="4"/>
      <c r="G108" s="55"/>
    </row>
    <row r="109" spans="3:7" x14ac:dyDescent="0.3">
      <c r="F109" s="4"/>
      <c r="G109" s="55"/>
    </row>
    <row r="110" spans="3:7" x14ac:dyDescent="0.3">
      <c r="F110" s="4"/>
      <c r="G110" s="55"/>
    </row>
    <row r="111" spans="3:7" x14ac:dyDescent="0.3">
      <c r="F111" s="4"/>
      <c r="G111" s="55"/>
    </row>
    <row r="112" spans="3:7" x14ac:dyDescent="0.3">
      <c r="F112" s="4"/>
      <c r="G112" s="55"/>
    </row>
    <row r="113" spans="6:7" x14ac:dyDescent="0.3">
      <c r="F113" s="4"/>
      <c r="G113" s="55"/>
    </row>
    <row r="114" spans="6:7" x14ac:dyDescent="0.3">
      <c r="F114" s="4"/>
      <c r="G114" s="55"/>
    </row>
    <row r="115" spans="6:7" x14ac:dyDescent="0.3">
      <c r="F115" s="4"/>
      <c r="G115" s="55"/>
    </row>
    <row r="116" spans="6:7" x14ac:dyDescent="0.3">
      <c r="F116" s="4"/>
      <c r="G116" s="55"/>
    </row>
    <row r="117" spans="6:7" x14ac:dyDescent="0.3">
      <c r="F117" s="4"/>
      <c r="G117" s="55"/>
    </row>
    <row r="118" spans="6:7" x14ac:dyDescent="0.3">
      <c r="F118" s="4"/>
      <c r="G118" s="55"/>
    </row>
    <row r="119" spans="6:7" x14ac:dyDescent="0.3">
      <c r="F119" s="4"/>
      <c r="G119" s="55"/>
    </row>
    <row r="120" spans="6:7" x14ac:dyDescent="0.3">
      <c r="F120" s="4"/>
      <c r="G120" s="55"/>
    </row>
    <row r="121" spans="6:7" x14ac:dyDescent="0.3">
      <c r="F121" s="4"/>
      <c r="G121" s="55"/>
    </row>
    <row r="122" spans="6:7" x14ac:dyDescent="0.3">
      <c r="F122" s="4"/>
      <c r="G122" s="55"/>
    </row>
    <row r="123" spans="6:7" x14ac:dyDescent="0.3">
      <c r="F123" s="4"/>
      <c r="G123" s="55"/>
    </row>
    <row r="124" spans="6:7" x14ac:dyDescent="0.3">
      <c r="F124" s="4"/>
      <c r="G124" s="55"/>
    </row>
    <row r="125" spans="6:7" x14ac:dyDescent="0.3">
      <c r="F125" s="4"/>
      <c r="G125" s="55"/>
    </row>
    <row r="126" spans="6:7" x14ac:dyDescent="0.3">
      <c r="F126" s="4"/>
      <c r="G126" s="55"/>
    </row>
    <row r="127" spans="6:7" x14ac:dyDescent="0.3">
      <c r="F127" s="4"/>
      <c r="G127" s="55"/>
    </row>
    <row r="128" spans="6:7" x14ac:dyDescent="0.3">
      <c r="F128" s="4"/>
      <c r="G128" s="55"/>
    </row>
    <row r="129" spans="3:7" x14ac:dyDescent="0.3">
      <c r="F129" s="4"/>
      <c r="G129" s="55"/>
    </row>
    <row r="130" spans="3:7" x14ac:dyDescent="0.3">
      <c r="F130" s="4"/>
      <c r="G130" s="55"/>
    </row>
    <row r="131" spans="3:7" x14ac:dyDescent="0.3">
      <c r="F131" s="4"/>
      <c r="G131" s="55"/>
    </row>
    <row r="132" spans="3:7" x14ac:dyDescent="0.3">
      <c r="F132" s="4"/>
      <c r="G132" s="55"/>
    </row>
    <row r="133" spans="3:7" x14ac:dyDescent="0.3">
      <c r="F133" s="4"/>
      <c r="G133" s="55"/>
    </row>
    <row r="134" spans="3:7" x14ac:dyDescent="0.3">
      <c r="F134" s="4"/>
      <c r="G134" s="55"/>
    </row>
    <row r="135" spans="3:7" x14ac:dyDescent="0.3">
      <c r="C135" s="62"/>
      <c r="D135" s="62"/>
      <c r="F135" s="4"/>
      <c r="G135" s="55"/>
    </row>
    <row r="136" spans="3:7" x14ac:dyDescent="0.3">
      <c r="F136" s="4"/>
      <c r="G136" s="55"/>
    </row>
    <row r="137" spans="3:7" x14ac:dyDescent="0.3">
      <c r="F137" s="4"/>
      <c r="G137" s="55"/>
    </row>
    <row r="138" spans="3:7" x14ac:dyDescent="0.3">
      <c r="E138" s="11"/>
      <c r="F138" s="4"/>
    </row>
    <row r="139" spans="3:7" x14ac:dyDescent="0.3">
      <c r="F139" s="4"/>
    </row>
    <row r="140" spans="3:7" x14ac:dyDescent="0.3">
      <c r="F140" s="4"/>
    </row>
    <row r="141" spans="3:7" x14ac:dyDescent="0.3">
      <c r="F141" s="11"/>
    </row>
  </sheetData>
  <mergeCells count="2">
    <mergeCell ref="C93:E93"/>
    <mergeCell ref="C96:E96"/>
  </mergeCells>
  <pageMargins left="0.7" right="0.7" top="0.75" bottom="0.75" header="0.3" footer="0.3"/>
  <pageSetup orientation="portrait" horizontalDpi="0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F77BA-F37F-4A1D-9CDD-9C961E37D532}">
  <sheetPr>
    <tabColor rgb="FF00B0F0"/>
  </sheetPr>
  <dimension ref="A1:H13"/>
  <sheetViews>
    <sheetView workbookViewId="0">
      <selection activeCell="B31" sqref="B31"/>
    </sheetView>
  </sheetViews>
  <sheetFormatPr defaultRowHeight="14.4" x14ac:dyDescent="0.3"/>
  <cols>
    <col min="1" max="1" width="25.109375" customWidth="1"/>
    <col min="2" max="2" width="8.88671875" style="3" customWidth="1"/>
    <col min="3" max="3" width="8.88671875" style="15" customWidth="1"/>
    <col min="4" max="4" width="8.88671875" customWidth="1"/>
    <col min="5" max="6" width="8.88671875" style="4" customWidth="1"/>
    <col min="7" max="8" width="8.88671875" style="4"/>
  </cols>
  <sheetData>
    <row r="1" spans="1:8" x14ac:dyDescent="0.3">
      <c r="A1" s="1" t="s">
        <v>68</v>
      </c>
      <c r="B1"/>
      <c r="C1"/>
    </row>
    <row r="2" spans="1:8" x14ac:dyDescent="0.3">
      <c r="B2"/>
      <c r="C2"/>
      <c r="G2" s="36" t="s">
        <v>19</v>
      </c>
      <c r="H2" s="36" t="s">
        <v>89</v>
      </c>
    </row>
    <row r="3" spans="1:8" x14ac:dyDescent="0.3">
      <c r="A3" s="29" t="str">
        <f>'Overview (Flight II)'!B2</f>
        <v>Liberty</v>
      </c>
      <c r="B3"/>
      <c r="C3" s="28" t="s">
        <v>69</v>
      </c>
      <c r="E3" s="39"/>
      <c r="F3" s="39"/>
      <c r="G3" s="27">
        <v>6</v>
      </c>
    </row>
    <row r="4" spans="1:8" x14ac:dyDescent="0.3">
      <c r="A4" s="15" t="s">
        <v>73</v>
      </c>
      <c r="B4"/>
      <c r="C4" s="51" t="s">
        <v>174</v>
      </c>
      <c r="E4" s="39"/>
      <c r="F4" s="39"/>
    </row>
    <row r="5" spans="1:8" x14ac:dyDescent="0.3">
      <c r="A5" s="29">
        <f>'Overview (Flight II)'!B5</f>
        <v>4</v>
      </c>
      <c r="B5"/>
      <c r="C5"/>
    </row>
    <row r="6" spans="1:8" x14ac:dyDescent="0.3">
      <c r="A6" s="15" t="s">
        <v>87</v>
      </c>
      <c r="B6"/>
      <c r="C6" s="28" t="s">
        <v>70</v>
      </c>
      <c r="E6" s="4" t="s">
        <v>62</v>
      </c>
      <c r="G6" s="27"/>
    </row>
    <row r="7" spans="1:8" x14ac:dyDescent="0.3">
      <c r="A7" s="17">
        <f>SUM(G3:G6)</f>
        <v>6</v>
      </c>
      <c r="B7"/>
      <c r="C7"/>
    </row>
    <row r="8" spans="1:8" x14ac:dyDescent="0.3">
      <c r="B8"/>
      <c r="C8"/>
    </row>
    <row r="9" spans="1:8" x14ac:dyDescent="0.3">
      <c r="A9" t="s">
        <v>77</v>
      </c>
      <c r="B9"/>
      <c r="C9"/>
    </row>
    <row r="10" spans="1:8" x14ac:dyDescent="0.3">
      <c r="A10" s="33" t="s">
        <v>74</v>
      </c>
      <c r="B10"/>
      <c r="C10"/>
    </row>
    <row r="11" spans="1:8" x14ac:dyDescent="0.3">
      <c r="A11" s="30"/>
      <c r="B11"/>
      <c r="C11"/>
    </row>
    <row r="12" spans="1:8" x14ac:dyDescent="0.3">
      <c r="A12" s="34" t="s">
        <v>75</v>
      </c>
      <c r="B12"/>
    </row>
    <row r="13" spans="1:8" x14ac:dyDescent="0.3">
      <c r="A13" s="3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Overview (Flight I)</vt:lpstr>
      <vt:lpstr>Hull</vt:lpstr>
      <vt:lpstr>Personnel Systems</vt:lpstr>
      <vt:lpstr>Propulsion Systems</vt:lpstr>
      <vt:lpstr>Power Systems</vt:lpstr>
      <vt:lpstr>Operations Systems</vt:lpstr>
      <vt:lpstr>Tactical Systems</vt:lpstr>
      <vt:lpstr>Auxiliary Spacecraft Systems</vt:lpstr>
      <vt:lpstr>Overview (Flight II)</vt:lpstr>
      <vt:lpstr>Hull (2)</vt:lpstr>
      <vt:lpstr>Personnel Systems (2)</vt:lpstr>
      <vt:lpstr>Propulsion Systems (2)</vt:lpstr>
      <vt:lpstr>Power Systems (2)</vt:lpstr>
      <vt:lpstr>Operations Systems (2)</vt:lpstr>
      <vt:lpstr>Tactical Systems (2)</vt:lpstr>
      <vt:lpstr>Auxiliary Spacecraft System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 B</cp:lastModifiedBy>
  <cp:lastPrinted>2026-09-20T11:17:34Z</cp:lastPrinted>
  <dcterms:created xsi:type="dcterms:W3CDTF">2015-06-05T18:17:20Z</dcterms:created>
  <dcterms:modified xsi:type="dcterms:W3CDTF">2026-09-23T18:03:58Z</dcterms:modified>
</cp:coreProperties>
</file>