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Dan's Documents (Warroom)\My Projects\Star Fleet Command (SFC)\Ship Class reports\"/>
    </mc:Choice>
  </mc:AlternateContent>
  <xr:revisionPtr revIDLastSave="0" documentId="13_ncr:1_{9FC1E71E-F75A-4DF2-A9A2-3A66B80A416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Overview" sheetId="1" r:id="rId1"/>
    <sheet name="Hull" sheetId="9" r:id="rId2"/>
    <sheet name="Personnel Systems" sheetId="3" r:id="rId3"/>
    <sheet name="Propulsion Systems" sheetId="4" r:id="rId4"/>
    <sheet name="Power Systems" sheetId="5" r:id="rId5"/>
    <sheet name="Operations Systems" sheetId="6" r:id="rId6"/>
    <sheet name="Tactical Systems" sheetId="7" r:id="rId7"/>
    <sheet name="Auxiliary Spacecraft Systems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5" l="1"/>
  <c r="A15" i="5"/>
  <c r="A13" i="7"/>
  <c r="A7" i="7"/>
  <c r="A11" i="6" l="1"/>
  <c r="A11" i="4"/>
  <c r="A7" i="4"/>
  <c r="A13" i="9"/>
  <c r="A11" i="9"/>
  <c r="A7" i="9"/>
  <c r="E8" i="9"/>
  <c r="E11" i="9"/>
  <c r="E7" i="1" l="1"/>
  <c r="D23" i="1" l="1"/>
  <c r="B23" i="1"/>
  <c r="A13" i="6"/>
  <c r="D22" i="1" s="1"/>
  <c r="A7" i="5"/>
  <c r="B21" i="1" s="1"/>
  <c r="C22" i="1"/>
  <c r="E21" i="1"/>
  <c r="E25" i="1" s="1"/>
  <c r="A7" i="8"/>
  <c r="B24" i="1" s="1"/>
  <c r="A7" i="6"/>
  <c r="B22" i="1" s="1"/>
  <c r="A13" i="4"/>
  <c r="D20" i="1" s="1"/>
  <c r="C20" i="1"/>
  <c r="B20" i="1"/>
  <c r="A13" i="3"/>
  <c r="D19" i="1" s="1"/>
  <c r="A11" i="3"/>
  <c r="C19" i="1" s="1"/>
  <c r="D24" i="1"/>
  <c r="C24" i="1"/>
  <c r="A5" i="8"/>
  <c r="A3" i="8"/>
  <c r="C23" i="1"/>
  <c r="A5" i="7"/>
  <c r="A3" i="7"/>
  <c r="A5" i="6"/>
  <c r="A3" i="6"/>
  <c r="A17" i="5"/>
  <c r="A5" i="5"/>
  <c r="A3" i="5"/>
  <c r="A5" i="4"/>
  <c r="A3" i="4"/>
  <c r="A7" i="3"/>
  <c r="D18" i="1"/>
  <c r="C18" i="1"/>
  <c r="B18" i="1"/>
  <c r="A5" i="9"/>
  <c r="A3" i="9"/>
  <c r="D21" i="1"/>
  <c r="C21" i="1"/>
  <c r="A5" i="3"/>
  <c r="A3" i="3"/>
  <c r="B19" i="1" l="1"/>
  <c r="C25" i="1"/>
  <c r="D25" i="1"/>
  <c r="B10" i="1"/>
  <c r="C14" i="1" s="1"/>
  <c r="B25" i="1" l="1"/>
  <c r="B12" i="1"/>
  <c r="B14" i="1"/>
  <c r="B13" i="1" l="1"/>
  <c r="B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4" authorId="0" shapeId="0" xr:uid="{07FD6B25-ED4F-495B-A026-7639C81FD772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" authorId="0" shapeId="0" xr:uid="{8FCAA630-462D-4876-AFF7-AF074DC89821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0" shapeId="0" xr:uid="{D6036056-0C88-43AE-949F-0D170F67331D}">
      <text>
        <r>
          <rPr>
            <b/>
            <sz val="9"/>
            <color indexed="81"/>
            <rFont val="Tahoma"/>
            <family val="2"/>
          </rPr>
          <t xml:space="preserve">Cost: Base amount of 2 per hull (outer &amp; inner) free. Additional 3 SUs per +2 points per hull, with a maximum of 8 additional for pre-2291 and 10 additional for post-2290 ships. </t>
        </r>
      </text>
    </comment>
    <comment ref="G11" authorId="0" shapeId="0" xr:uid="{9804D594-D31F-41E5-B638-8D7D39A06FF3}">
      <text>
        <r>
          <rPr>
            <b/>
            <sz val="9"/>
            <color indexed="81"/>
            <rFont val="Tahoma"/>
            <family val="2"/>
          </rPr>
          <t>Cost: Base amount of 2 per hull (outer &amp; inner) free. Additional 3 SUs per +2 points per hull, with a maximum of 8 for pre-2291 and 10 for post-2290 ships.</t>
        </r>
      </text>
    </comment>
    <comment ref="F16" authorId="0" shapeId="0" xr:uid="{C9AA3080-4E56-4A25-9BEA-0EAC1BD35A9D}">
      <text>
        <r>
          <rPr>
            <b/>
            <sz val="9"/>
            <color indexed="81"/>
            <rFont val="Tahoma"/>
            <charset val="1"/>
          </rPr>
          <t xml:space="preserve">(Normal) Power Requirement: 1 Power per 10 points of Protection per round
</t>
        </r>
      </text>
    </comment>
    <comment ref="F17" authorId="0" shapeId="0" xr:uid="{7A0C836F-7D56-4BFF-97E9-BE5FD2F01700}">
      <text>
        <r>
          <rPr>
            <b/>
            <sz val="9"/>
            <color indexed="81"/>
            <rFont val="Tahoma"/>
            <charset val="1"/>
          </rPr>
          <t>(+ Maximum) Power Requirement: 1 Power per 10 points of Protection per round</t>
        </r>
      </text>
    </comment>
    <comment ref="F18" authorId="0" shapeId="0" xr:uid="{F115CCC8-E911-4D43-B23A-9B0B8FA77B81}">
      <text>
        <r>
          <rPr>
            <b/>
            <sz val="9"/>
            <color indexed="81"/>
            <rFont val="Tahoma"/>
            <charset val="1"/>
          </rPr>
          <t xml:space="preserve">(Normal) Power Requirement: 1 Power per 10 points of Protection per round
</t>
        </r>
      </text>
    </comment>
    <comment ref="F19" authorId="0" shapeId="0" xr:uid="{4F2E99BD-4743-48A8-B879-D893D70F7682}">
      <text>
        <r>
          <rPr>
            <b/>
            <sz val="9"/>
            <color indexed="81"/>
            <rFont val="Tahoma"/>
            <charset val="1"/>
          </rPr>
          <t>(+ Maximum) Power Requirement: 1 Power per 10 points of Protection per round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E3" authorId="0" shapeId="0" xr:uid="{409C5C39-E456-432B-8B08-266075DC7E1C}">
      <text>
        <r>
          <rPr>
            <sz val="9"/>
            <color indexed="81"/>
            <rFont val="Tahoma"/>
            <family val="2"/>
          </rPr>
          <t>custom number</t>
        </r>
      </text>
    </comment>
    <comment ref="G10" authorId="0" shapeId="0" xr:uid="{B695F2DB-DE8C-4936-B113-3D7E2675126A}">
      <text>
        <r>
          <rPr>
            <b/>
            <sz val="9"/>
            <color indexed="81"/>
            <rFont val="Tahoma"/>
            <family val="2"/>
          </rPr>
          <t>Cost: 1 SU per 60 quarters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1" authorId="0" shapeId="0" xr:uid="{A516FF66-19D5-4C23-BC62-2BB2CECACF1D}">
      <text>
        <r>
          <rPr>
            <b/>
            <sz val="9"/>
            <color indexed="81"/>
            <rFont val="Tahoma"/>
            <family val="2"/>
          </rPr>
          <t>Cost: 1 SU per 20 quarters</t>
        </r>
      </text>
    </comment>
    <comment ref="E12" authorId="0" shapeId="0" xr:uid="{6C793332-1804-4B09-A661-D6DA079C63BA}">
      <text>
        <r>
          <rPr>
            <sz val="9"/>
            <color indexed="81"/>
            <rFont val="Tahoma"/>
            <family val="2"/>
          </rPr>
          <t>Only 3 crew are intended to be active at any given stage of a mission. Berthing for 6 allows for turnovers.</t>
        </r>
      </text>
    </comment>
    <comment ref="G12" authorId="0" shapeId="0" xr:uid="{CBEE1D89-5E4A-4F33-9EEC-6E6F426029F6}">
      <text>
        <r>
          <rPr>
            <b/>
            <sz val="9"/>
            <color indexed="81"/>
            <rFont val="Tahoma"/>
            <family val="2"/>
          </rPr>
          <t>Cost: 1 SU per 10 quarters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3" authorId="0" shapeId="0" xr:uid="{0FDEF6F2-8DB6-4B8C-90E1-D539C2C2922B}">
      <text>
        <r>
          <rPr>
            <b/>
            <sz val="9"/>
            <color indexed="81"/>
            <rFont val="Tahoma"/>
            <family val="2"/>
          </rPr>
          <t>Cost: 1 SU per 5 quarters</t>
        </r>
      </text>
    </comment>
    <comment ref="G14" authorId="0" shapeId="0" xr:uid="{F08CA1E7-9BDC-40E4-85E2-44D317C36C8B}">
      <text>
        <r>
          <rPr>
            <b/>
            <sz val="9"/>
            <color indexed="81"/>
            <rFont val="Tahoma"/>
            <family val="2"/>
          </rPr>
          <t>Cost: 1 SU per 1 quarters</t>
        </r>
      </text>
    </comment>
    <comment ref="G15" authorId="0" shapeId="0" xr:uid="{2A7DCDFC-D236-481D-9292-B7DA02428195}">
      <text>
        <r>
          <rPr>
            <b/>
            <sz val="9"/>
            <color indexed="81"/>
            <rFont val="Tahoma"/>
            <family val="2"/>
          </rPr>
          <t>Cost: 1 SU per 1 quarters</t>
        </r>
      </text>
    </comment>
    <comment ref="G16" authorId="0" shapeId="0" xr:uid="{6E4FA681-9F41-49F8-8948-013228866212}">
      <text>
        <r>
          <rPr>
            <b/>
            <sz val="9"/>
            <color indexed="81"/>
            <rFont val="Tahoma"/>
            <family val="2"/>
          </rPr>
          <t>Cost: 1 SU per 60 quarters</t>
        </r>
      </text>
    </comment>
    <comment ref="F19" authorId="0" shapeId="0" xr:uid="{F931FBDE-5EFB-4E74-BD38-26D88FBFD556}">
      <text>
        <r>
          <rPr>
            <b/>
            <sz val="9"/>
            <color indexed="81"/>
            <rFont val="Tahoma"/>
            <family val="2"/>
          </rPr>
          <t>Power Requirement: Varies (see table)</t>
        </r>
      </text>
    </comment>
    <comment ref="G19" authorId="0" shapeId="0" xr:uid="{1FB22E5C-AF8C-47CA-8B5C-287210B62417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0" authorId="0" shapeId="0" xr:uid="{49050487-D68D-4BDE-BF62-9C7CD3AFA720}">
      <text>
        <r>
          <rPr>
            <b/>
            <sz val="9"/>
            <color indexed="81"/>
            <rFont val="Tahoma"/>
            <family val="2"/>
          </rPr>
          <t>Power Requirement: half the Power needed for Basic Life Support, rounded up</t>
        </r>
      </text>
    </comment>
    <comment ref="G20" authorId="0" shapeId="0" xr:uid="{3F19752D-1CC8-477D-8F7C-C53D25424B45}">
      <text>
        <r>
          <rPr>
            <b/>
            <sz val="9"/>
            <color indexed="81"/>
            <rFont val="Tahoma"/>
            <family val="2"/>
          </rPr>
          <t>Cost: 2 x Size</t>
        </r>
      </text>
    </comment>
    <comment ref="G21" authorId="0" shapeId="0" xr:uid="{FB2E4EF7-F195-4992-870A-B65333EDD704}">
      <text>
        <r>
          <rPr>
            <b/>
            <sz val="9"/>
            <color indexed="81"/>
            <rFont val="Tahoma"/>
            <family val="2"/>
          </rPr>
          <t>Cost: 2 x Size; each additional 5 shelter areas cost 1 SU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2" authorId="0" shapeId="0" xr:uid="{CCED056C-4AD4-4020-B364-9FD614C65B45}">
      <text>
        <r>
          <rPr>
            <b/>
            <sz val="9"/>
            <color indexed="81"/>
            <rFont val="Tahoma"/>
            <family val="2"/>
          </rPr>
          <t>Power Requirement: (0.5 x Size) Power per round (minimum of 1)</t>
        </r>
      </text>
    </comment>
    <comment ref="G22" authorId="0" shapeId="0" xr:uid="{B9315D04-8758-42AB-9711-28FFDEF1BFC1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3" authorId="0" shapeId="0" xr:uid="{4A27E089-41A1-4B76-AACB-A77F491F0D3A}">
      <text>
        <r>
          <rPr>
            <b/>
            <sz val="9"/>
            <color indexed="81"/>
            <rFont val="Tahoma"/>
            <family val="2"/>
          </rPr>
          <t>Cost: 1 x Size per year’s worth of basic consumables; 1.5 x Size for vessels without replicator technology</t>
        </r>
      </text>
    </comment>
    <comment ref="F26" authorId="0" shapeId="0" xr:uid="{7EEC5920-148A-4D43-BC00-A8E85816E367}">
      <text>
        <r>
          <rPr>
            <b/>
            <sz val="9"/>
            <color indexed="81"/>
            <rFont val="Tahoma"/>
            <family val="2"/>
          </rPr>
          <t>Power Requirement: see table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6" authorId="0" shapeId="0" xr:uid="{637E69EF-799C-46A2-BC05-FDC3433F68A9}">
      <text>
        <r>
          <rPr>
            <b/>
            <sz val="9"/>
            <color indexed="81"/>
            <rFont val="Tahoma"/>
            <family val="2"/>
          </rPr>
          <t>Cost: see table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7" authorId="0" shapeId="0" xr:uid="{BCD5A691-AEEB-43D5-AAE1-407E69964869}">
      <text>
        <r>
          <rPr>
            <b/>
            <sz val="9"/>
            <color indexed="81"/>
            <rFont val="Tahoma"/>
            <family val="2"/>
          </rPr>
          <t>Power Requirement: see table</t>
        </r>
      </text>
    </comment>
    <comment ref="G27" authorId="0" shapeId="0" xr:uid="{36B71E2A-B26B-45D2-B238-3E10E8822ACE}">
      <text>
        <r>
          <rPr>
            <b/>
            <sz val="9"/>
            <color indexed="81"/>
            <rFont val="Tahoma"/>
            <family val="2"/>
          </rPr>
          <t xml:space="preserve">Cost: see table
</t>
        </r>
      </text>
    </comment>
    <comment ref="F30" authorId="0" shapeId="0" xr:uid="{06D0CB4C-5849-4E2B-BD74-C9A5BDA8AFB5}">
      <text>
        <r>
          <rPr>
            <b/>
            <sz val="9"/>
            <color indexed="81"/>
            <rFont val="Tahoma"/>
            <family val="2"/>
          </rPr>
          <t>Power Requirement: 1 Power per rating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0" shapeId="0" xr:uid="{6674564D-D7BF-4537-B068-6B8E98F86855}">
      <text>
        <r>
          <rPr>
            <b/>
            <sz val="9"/>
            <color indexed="81"/>
            <rFont val="Tahoma"/>
            <family val="2"/>
          </rPr>
          <t>Cost: 5 per rating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2" authorId="0" shapeId="0" xr:uid="{2342C9B3-28C6-41CA-8E35-A39C25B944D3}">
      <text>
        <r>
          <rPr>
            <b/>
            <sz val="9"/>
            <color indexed="81"/>
            <rFont val="Tahoma"/>
            <family val="2"/>
          </rPr>
          <t>Power Requirement: 2 Power per rating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2" authorId="0" shapeId="0" xr:uid="{91F16CCC-F6ED-48A4-AA4D-5A24BDEE9A30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5" authorId="0" shapeId="0" xr:uid="{5A282939-A9F9-4294-9749-8AAC034D2627}">
      <text>
        <r>
          <rPr>
            <b/>
            <sz val="9"/>
            <color indexed="81"/>
            <rFont val="Tahoma"/>
            <family val="2"/>
          </rPr>
          <t>Power Requirement: none for Jefferies tubes; 2 Power for turbolifts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0" shapeId="0" xr:uid="{4B5CCC12-AF72-4276-A0E7-599A55D2C313}">
      <text>
        <r>
          <rPr>
            <b/>
            <sz val="9"/>
            <color indexed="81"/>
            <rFont val="Tahoma"/>
            <family val="2"/>
          </rPr>
          <t>Cost: 1 x Size for Jefferies tubes (only); 3 x Size for turbolifts and Jefferies tubes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7" authorId="0" shapeId="0" xr:uid="{91CFE788-FC30-483A-8932-FB0AA75C726D}">
      <text>
        <r>
          <rPr>
            <b/>
            <sz val="9"/>
            <color indexed="81"/>
            <rFont val="Tahoma"/>
            <family val="2"/>
          </rPr>
          <t>Power Requirement: 1 Power per round of use</t>
        </r>
      </text>
    </comment>
    <comment ref="G37" authorId="0" shapeId="0" xr:uid="{412BFF72-D53E-4BD3-BB5C-E7E3B8773C3D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1" authorId="0" shapeId="0" xr:uid="{DB5B485E-3D07-488B-B2EF-5BED56D0A51A}">
      <text>
        <r>
          <rPr>
            <b/>
            <sz val="9"/>
            <color indexed="81"/>
            <rFont val="Tahoma"/>
            <family val="2"/>
          </rPr>
          <t>Cost: 1 SU for 20 4-person pods, additional 1 SU to add 1-4 people per pod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F4" authorId="0" shapeId="0" xr:uid="{E7D766DE-74B1-4EEA-9550-E022E52A481D}">
      <text>
        <r>
          <rPr>
            <b/>
            <sz val="9"/>
            <color indexed="81"/>
            <rFont val="Tahoma"/>
            <family val="2"/>
          </rPr>
          <t xml:space="preserve">Power Requirement: </t>
        </r>
        <r>
          <rPr>
            <sz val="9"/>
            <color indexed="81"/>
            <rFont val="Tahoma"/>
            <family val="2"/>
          </rPr>
          <t xml:space="preserve">1 Power for every 0.2 of warp speed
</t>
        </r>
      </text>
    </comment>
    <comment ref="G4" authorId="0" shapeId="0" xr:uid="{BA33ABFB-9C77-4BB4-B613-E36F440E83D7}">
      <text>
        <r>
          <rPr>
            <b/>
            <sz val="9"/>
            <color indexed="81"/>
            <rFont val="Tahoma"/>
            <family val="2"/>
          </rPr>
          <t xml:space="preserve">Cost: </t>
        </r>
        <r>
          <rPr>
            <sz val="9"/>
            <color indexed="81"/>
            <rFont val="Tahoma"/>
            <family val="2"/>
          </rPr>
          <t xml:space="preserve">Varies (see tables)
</t>
        </r>
      </text>
    </comment>
    <comment ref="G6" authorId="0" shapeId="0" xr:uid="{C161A72B-5688-4D3F-9506-14577BDF8E3B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9" authorId="0" shapeId="0" xr:uid="{080F53BA-F2EF-4E39-9C07-BA65C1311613}">
      <text>
        <r>
          <rPr>
            <b/>
            <sz val="9"/>
            <color indexed="81"/>
            <rFont val="Tahoma"/>
            <family val="2"/>
          </rPr>
          <t>Power Requirement: 1 Power per 0.1 c used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0" shapeId="0" xr:uid="{E5F8937A-2111-424F-B897-F540ABD3E436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F12" authorId="0" shapeId="0" xr:uid="{FE11A133-D34E-4019-895F-9C89A34B2A60}">
      <text>
        <r>
          <rPr>
            <b/>
            <sz val="9"/>
            <color indexed="81"/>
            <rFont val="Tahoma"/>
            <family val="2"/>
          </rPr>
          <t>Power Requirement: 2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2" authorId="0" shapeId="0" xr:uid="{A66425F1-C558-43B3-A01D-A39DE79D97C7}">
      <text>
        <r>
          <rPr>
            <b/>
            <sz val="9"/>
            <color indexed="81"/>
            <rFont val="Tahoma"/>
            <family val="2"/>
          </rPr>
          <t>Cost: 1 x Size (Primary), 0.5 x Size (Auxiliary)</t>
        </r>
      </text>
    </comment>
    <comment ref="F14" authorId="0" shapeId="0" xr:uid="{CEE7F4A3-FBB4-4895-B9EC-772EAE956E3C}">
      <text>
        <r>
          <rPr>
            <b/>
            <sz val="9"/>
            <color indexed="81"/>
            <rFont val="Tahoma"/>
            <family val="2"/>
          </rPr>
          <t>Power Requirement: 1 Power per round</t>
        </r>
      </text>
    </comment>
    <comment ref="G14" authorId="0" shapeId="0" xr:uid="{73D7B7A9-BEA4-44D5-BEE0-9A3A354369F8}">
      <text>
        <r>
          <rPr>
            <b/>
            <sz val="9"/>
            <color indexed="81"/>
            <rFont val="Tahoma"/>
            <family val="2"/>
          </rPr>
          <t>Cost: 1 x Size (Primary), 0.5 x Size (Auxiliary)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F3" authorId="0" shapeId="0" xr:uid="{1B8362E4-41B1-4ACC-8039-101391D5AB5C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G3" authorId="0" shapeId="0" xr:uid="{6A9D38DC-B979-4AF8-9886-AB91F84537E7}">
      <text>
        <r>
          <rPr>
            <b/>
            <sz val="9"/>
            <color indexed="81"/>
            <rFont val="Tahoma"/>
            <family val="2"/>
          </rPr>
          <t>Power Generation: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7" authorId="0" shapeId="0" xr:uid="{F3437D52-7C1D-4306-8558-21512788F553}">
      <text>
        <r>
          <rPr>
            <sz val="9"/>
            <color indexed="81"/>
            <rFont val="Tahoma"/>
            <family val="2"/>
          </rPr>
          <t xml:space="preserve">Sub-Type II: only 6 power
</t>
        </r>
      </text>
    </comment>
    <comment ref="G7" authorId="0" shapeId="0" xr:uid="{AFF21BCB-45F3-4E40-96EF-34F935050A7F}">
      <text>
        <r>
          <rPr>
            <b/>
            <sz val="9"/>
            <color indexed="81"/>
            <rFont val="Tahoma"/>
            <family val="2"/>
          </rPr>
          <t>see table(s)</t>
        </r>
      </text>
    </comment>
    <comment ref="F9" authorId="0" shapeId="0" xr:uid="{424027AC-559B-4232-94F9-743805F4F727}">
      <text>
        <r>
          <rPr>
            <b/>
            <sz val="9"/>
            <color indexed="81"/>
            <rFont val="Tahoma"/>
            <family val="2"/>
          </rPr>
          <t>Cost: 3 SUs per additional fusion reactor (or 5 SUs x Size per additional fission reactor); 2 SUs per RTG unit; limited to size 4 vessels and smaller</t>
        </r>
      </text>
    </comment>
    <comment ref="G9" authorId="0" shapeId="0" xr:uid="{B63570B1-B2BF-4E84-A75E-36FD53323AB8}">
      <text>
        <r>
          <rPr>
            <b/>
            <sz val="9"/>
            <color indexed="81"/>
            <rFont val="Tahoma"/>
            <family val="2"/>
          </rPr>
          <t>Power Generation: 5 Power per fusion reactor set; 3 Power for fission reactor set; 2 Power per RTG unit</t>
        </r>
      </text>
    </comment>
    <comment ref="F11" authorId="0" shapeId="0" xr:uid="{00976A12-545C-47C5-9692-CE593B6F91ED}">
      <text>
        <r>
          <rPr>
            <b/>
            <sz val="9"/>
            <color indexed="81"/>
            <rFont val="Tahoma"/>
            <family val="2"/>
          </rPr>
          <t xml:space="preserve">Cost: Varies (see table)
</t>
        </r>
      </text>
    </comment>
    <comment ref="G11" authorId="0" shapeId="0" xr:uid="{54D045C8-BD34-4CFE-9208-C4E9CB5E803E}">
      <text>
        <r>
          <rPr>
            <b/>
            <sz val="9"/>
            <color indexed="81"/>
            <rFont val="Tahoma"/>
            <family val="2"/>
          </rPr>
          <t>Power Generation: Varies (see table); does not count towards Standard Usable Power</t>
        </r>
      </text>
    </comment>
    <comment ref="F13" authorId="0" shapeId="0" xr:uid="{E841FDB6-1929-4ED0-96F8-A1CA1D8E7252}">
      <text>
        <r>
          <rPr>
            <b/>
            <sz val="9"/>
            <color indexed="81"/>
            <rFont val="Tahoma"/>
            <family val="2"/>
          </rPr>
          <t>Cost: 3 x Size</t>
        </r>
      </text>
    </comment>
    <comment ref="D16" authorId="0" shapeId="0" xr:uid="{1B9B8E85-61A6-4A24-813C-0E8663865510}">
      <text>
        <r>
          <rPr>
            <sz val="9"/>
            <color indexed="81"/>
            <rFont val="Tahoma"/>
            <family val="2"/>
          </rPr>
          <t>"Additional Power" refers to power that comes from auxiliary or emergency sources.</t>
        </r>
      </text>
    </comment>
    <comment ref="F16" authorId="0" shapeId="0" xr:uid="{4ECD8831-65D7-4B75-8F3C-4F04D18F0EB4}">
      <text>
        <r>
          <rPr>
            <b/>
            <sz val="9"/>
            <color indexed="81"/>
            <rFont val="Tahoma"/>
            <family val="2"/>
          </rPr>
          <t>Cost: 5 x Size, plus Star Fleet-mandatory +5 SU; transfer 10 extra Power per round per +1 SU; additional +10 to +30 SU is common on combat vessels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4" authorId="0" shapeId="0" xr:uid="{BB28B0A6-AA9D-4F79-8B78-222E3DA9FA27}">
      <text>
        <r>
          <rPr>
            <b/>
            <sz val="9"/>
            <color indexed="81"/>
            <rFont val="Tahoma"/>
            <family val="2"/>
          </rPr>
          <t>Cost: 2 x Size (21st century); 4 x Size (22nd &amp; 23rd century); 5 x Size (24th+ century)</t>
        </r>
      </text>
    </comment>
    <comment ref="G5" authorId="0" shapeId="0" xr:uid="{1C5684A7-85CC-46D2-90DA-DBA2E28C3D6F}">
      <text>
        <r>
          <rPr>
            <b/>
            <sz val="9"/>
            <color indexed="81"/>
            <rFont val="Tahoma"/>
            <family val="2"/>
          </rPr>
          <t>Cost: 2 x Size (22nd &amp; 23rd century); 3 x Size (24th+ century)</t>
        </r>
      </text>
    </comment>
    <comment ref="F8" authorId="0" shapeId="0" xr:uid="{B1D3F503-FA19-4094-860C-00ED22AFF873}">
      <text>
        <r>
          <rPr>
            <b/>
            <sz val="9"/>
            <color indexed="81"/>
            <rFont val="Tahoma"/>
            <family val="2"/>
          </rPr>
          <t>5 Power per active core per round; 1 per round (pre-Duotronic)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0" shapeId="0" xr:uid="{7E1704BE-0DB0-4290-B88D-F14ED1498019}">
      <text>
        <r>
          <rPr>
            <b/>
            <sz val="9"/>
            <color indexed="81"/>
            <rFont val="Tahoma"/>
            <family val="2"/>
          </rPr>
          <t>Cost (per core): 0.5 x Size (silicon tech – pre-2243); 1x Size (duotronic – 2243-2328); 2 x Size (isolinear – post-2328)</t>
        </r>
      </text>
    </comment>
    <comment ref="F9" authorId="0" shapeId="0" xr:uid="{84A64B7D-0ADB-4F46-BF78-07F40187980E}">
      <text>
        <r>
          <rPr>
            <b/>
            <sz val="9"/>
            <color indexed="81"/>
            <rFont val="Tahoma"/>
            <family val="2"/>
          </rPr>
          <t>Power Requirement: 5 Power per active core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0" shapeId="0" xr:uid="{ED9DB379-47B1-4DFE-AF8D-7BBCFCA56347}">
      <text>
        <r>
          <rPr>
            <b/>
            <sz val="9"/>
            <color indexed="81"/>
            <rFont val="Tahoma"/>
            <family val="2"/>
          </rPr>
          <t>Cost (per core): 0.5 x Size (silicon tech – pre-2243); 1x Size (duotronic – 2243-2328); 2 x Size (isolinear – post-2328)</t>
        </r>
      </text>
    </comment>
    <comment ref="F10" authorId="0" shapeId="0" xr:uid="{33339643-EE06-49D6-BC1F-4456F7CC1B17}">
      <text>
        <r>
          <rPr>
            <b/>
            <sz val="9"/>
            <color indexed="81"/>
            <rFont val="Tahoma"/>
            <family val="2"/>
          </rPr>
          <t>Power Requirement: 1 (Class Alpha - duotronic minimum); 2 (Class Beta - isolinear minimum)</t>
        </r>
      </text>
    </comment>
    <comment ref="G10" authorId="0" shapeId="0" xr:uid="{F21FD100-D1DD-48A8-8617-C4E6DA53EAF1}">
      <text>
        <r>
          <rPr>
            <b/>
            <sz val="9"/>
            <color indexed="81"/>
            <rFont val="Tahoma"/>
            <family val="2"/>
          </rPr>
          <t>Cost: 2 (Class Alpha - duotronic minimum); 4 (Class Beta - isolinear minimum)</t>
        </r>
      </text>
    </comment>
    <comment ref="G11" authorId="0" shapeId="0" xr:uid="{304D47E2-ABBE-49F0-B86F-99145FAB2DF1}">
      <text>
        <r>
          <rPr>
            <b/>
            <sz val="9"/>
            <color indexed="81"/>
            <rFont val="Tahoma"/>
            <family val="2"/>
          </rPr>
          <t>Cost: 3 x Size</t>
        </r>
      </text>
    </comment>
    <comment ref="F13" authorId="0" shapeId="0" xr:uid="{1F48BB6B-D286-43D5-A9B9-ADB40C05628D}">
      <text>
        <r>
          <rPr>
            <b/>
            <sz val="9"/>
            <color indexed="81"/>
            <rFont val="Tahoma"/>
            <family val="2"/>
          </rPr>
          <t>Power Requirement: 5 Power per round of use</t>
        </r>
      </text>
    </comment>
    <comment ref="G13" authorId="0" shapeId="0" xr:uid="{AAA0EE17-1C34-464B-B4EE-4467EE5C57E8}">
      <text>
        <r>
          <rPr>
            <b/>
            <sz val="9"/>
            <color indexed="81"/>
            <rFont val="Tahoma"/>
            <family val="2"/>
          </rPr>
          <t>Cost: 2 x Size EM deflector array (pre-2215), 3 x Size (pre-2271) &amp; 4 x Size (post-2270 main deflector); 1 x Size (auxiliary deflector)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6" authorId="0" shapeId="0" xr:uid="{2607E6BE-1696-4552-ADF1-5DD123DB8612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16" authorId="0" shapeId="0" xr:uid="{39066896-E78D-4BDC-AB79-5DF0F697B661}">
      <text>
        <r>
          <rPr>
            <b/>
            <sz val="9"/>
            <color indexed="81"/>
            <rFont val="Tahoma"/>
            <family val="2"/>
          </rPr>
          <t>Cost: see Long Range Sensors - Ranges table</t>
        </r>
      </text>
    </comment>
    <comment ref="G20" authorId="0" shapeId="0" xr:uid="{3F95AAD8-78E5-4847-B4C0-0241864F5BD5}">
      <text>
        <r>
          <rPr>
            <b/>
            <sz val="9"/>
            <color indexed="81"/>
            <rFont val="Tahoma"/>
            <family val="2"/>
          </rPr>
          <t>Cost: see Long Range Sensors – Gain table</t>
        </r>
      </text>
    </comment>
    <comment ref="G21" authorId="0" shapeId="0" xr:uid="{02C5D367-0D54-4E40-8317-14507340FA9D}">
      <text>
        <r>
          <rPr>
            <b/>
            <sz val="9"/>
            <color indexed="81"/>
            <rFont val="Tahoma"/>
            <family val="2"/>
          </rPr>
          <t>Cost: see Long Range Sensors – Strength table</t>
        </r>
      </text>
    </comment>
    <comment ref="F23" authorId="0" shapeId="0" xr:uid="{3C9607A4-CF4A-4FC7-8612-DFFD451E1B66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23" authorId="0" shapeId="0" xr:uid="{528D0BE5-D647-421E-A775-A1F40FF777DF}">
      <text>
        <r>
          <rPr>
            <b/>
            <sz val="9"/>
            <color indexed="81"/>
            <rFont val="Tahoma"/>
            <family val="2"/>
          </rPr>
          <t>Cost: Varies (see Lateral Sensors - Strength table); gain additions add to cost</t>
        </r>
      </text>
    </comment>
    <comment ref="G24" authorId="0" shapeId="0" xr:uid="{532D0C7D-DDA4-4F6B-B9E1-E9DA59672C2B}">
      <text>
        <r>
          <rPr>
            <b/>
            <sz val="9"/>
            <color indexed="81"/>
            <rFont val="Tahoma"/>
            <family val="2"/>
          </rPr>
          <t>Cost: see table</t>
        </r>
      </text>
    </comment>
    <comment ref="F27" authorId="0" shapeId="0" xr:uid="{BF3675ED-1FB1-485C-9433-78C4C62C60CA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27" authorId="0" shapeId="0" xr:uid="{2BA105FF-113B-4B51-9B87-BD6A06EB5B51}">
      <text>
        <r>
          <rPr>
            <b/>
            <sz val="9"/>
            <color indexed="81"/>
            <rFont val="Tahoma"/>
            <family val="2"/>
          </rPr>
          <t>Cost: Varies (see Navigational Sensors - Strength table); gain additions add to cost</t>
        </r>
      </text>
    </comment>
    <comment ref="G28" authorId="0" shapeId="0" xr:uid="{EFB06652-7931-4B6B-8BDE-028C554A645E}">
      <text>
        <r>
          <rPr>
            <b/>
            <sz val="9"/>
            <color indexed="81"/>
            <rFont val="Tahoma"/>
            <family val="2"/>
          </rPr>
          <t>Cost: see table</t>
        </r>
      </text>
    </comment>
    <comment ref="F30" authorId="0" shapeId="0" xr:uid="{A6AAD4A9-0F80-4D3D-8E0F-7147F80A1670}">
      <text>
        <r>
          <rPr>
            <b/>
            <sz val="9"/>
            <color indexed="81"/>
            <rFont val="Tahoma"/>
            <family val="2"/>
          </rPr>
          <t>Power Requirement: 5 Power to launch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0" shapeId="0" xr:uid="{5F067845-D9F1-43BA-B6B6-9A93B363A32B}">
      <text>
        <r>
          <rPr>
            <b/>
            <sz val="9"/>
            <color indexed="81"/>
            <rFont val="Tahoma"/>
            <family val="2"/>
          </rPr>
          <t>Cost: 0.5 SU per 5 probes (minimum of 1 SU)</t>
        </r>
      </text>
    </comment>
    <comment ref="F33" authorId="0" shapeId="0" xr:uid="{83558F4C-CF35-40D7-AA2F-3A703208EBA2}">
      <text>
        <r>
          <rPr>
            <b/>
            <sz val="9"/>
            <color indexed="81"/>
            <rFont val="Tahoma"/>
            <family val="2"/>
          </rPr>
          <t>Power Requirement: 1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3" authorId="0" shapeId="0" xr:uid="{69895D1A-FCEE-477F-9DA9-6FB42290AA0E}">
      <text>
        <r>
          <rPr>
            <b/>
            <sz val="9"/>
            <color indexed="81"/>
            <rFont val="Tahoma"/>
            <family val="2"/>
          </rPr>
          <t>Cost: 3 SUs per level of skill (Level 4 maximum), plus 1 SU per level of Coordination (Level 3 maximum)</t>
        </r>
      </text>
    </comment>
    <comment ref="F35" authorId="0" shapeId="0" xr:uid="{BFC24A60-410A-4B40-9C65-7CBE5998CA2F}">
      <text>
        <r>
          <rPr>
            <b/>
            <sz val="9"/>
            <color indexed="81"/>
            <rFont val="Tahoma"/>
            <family val="2"/>
          </rPr>
          <t>Power Requirement: Varies (see table); 1 Power per round of use for backup navigational computer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0" shapeId="0" xr:uid="{C42CF7A5-A437-4543-BA92-CB60E2EE0406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E36" authorId="0" shapeId="0" xr:uid="{708626DF-3FB8-45CC-9301-7CFF3537E53E}">
      <text>
        <r>
          <rPr>
            <sz val="9"/>
            <color indexed="81"/>
            <rFont val="Tahoma"/>
            <family val="2"/>
          </rPr>
          <t xml:space="preserve">Customized PWR req for backup due to main comp having zero PWR req
</t>
        </r>
      </text>
    </comment>
    <comment ref="F36" authorId="0" shapeId="0" xr:uid="{DC26309A-7B66-4E7F-8604-46D407BBEFDC}">
      <text>
        <r>
          <rPr>
            <b/>
            <sz val="9"/>
            <color indexed="81"/>
            <rFont val="Tahoma"/>
            <family val="2"/>
          </rPr>
          <t>Power Requirement: Varies (see table); 1 Power per round of use for backup navigational computer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6" authorId="0" shapeId="0" xr:uid="{356C65DD-DD56-4CC0-87F9-C0F8AAD383A0}">
      <text>
        <r>
          <rPr>
            <b/>
            <sz val="9"/>
            <color indexed="81"/>
            <rFont val="Tahoma"/>
            <family val="2"/>
          </rPr>
          <t>Varies (see table); 1 SU for each backup computer (or 0 if backup to Class 1 main computer)</t>
        </r>
      </text>
    </comment>
    <comment ref="F38" authorId="0" shapeId="0" xr:uid="{B0A8D3F7-5BE3-4EDE-A8C4-9FF5443313A8}">
      <text>
        <r>
          <rPr>
            <b/>
            <sz val="9"/>
            <color indexed="81"/>
            <rFont val="Tahoma"/>
            <family val="2"/>
          </rPr>
          <t>Power Requirement: 3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8" authorId="0" shapeId="0" xr:uid="{6444FE31-5C06-49F1-BF2F-2BEABA2C4F13}">
      <text>
        <r>
          <rPr>
            <b/>
            <sz val="9"/>
            <color indexed="81"/>
            <rFont val="Tahoma"/>
            <family val="2"/>
          </rPr>
          <t>Cost: 2 x Size (main generator [minimum one generator per each 2 units of Size]); 0.5 x Size (each backup generator)</t>
        </r>
      </text>
    </comment>
    <comment ref="F39" authorId="0" shapeId="0" xr:uid="{35246EC0-251C-4F85-98A7-52C38E24E958}">
      <text>
        <r>
          <rPr>
            <b/>
            <sz val="9"/>
            <color indexed="81"/>
            <rFont val="Tahoma"/>
            <family val="2"/>
          </rPr>
          <t>Power Requirement: 2 Power per round for Backup IDF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0" shapeId="0" xr:uid="{01F67492-4049-48EB-BCA1-D8707E5F7644}">
      <text>
        <r>
          <rPr>
            <b/>
            <sz val="9"/>
            <color indexed="81"/>
            <rFont val="Tahoma"/>
            <family val="2"/>
          </rPr>
          <t>Cost: 2 x Size (main generator [minimum one generator per each 2 units of Size]); 0.5 x Size (each backup generator)</t>
        </r>
      </text>
    </comment>
    <comment ref="F40" authorId="0" shapeId="0" xr:uid="{7839AEBE-DFCE-4B24-B2CB-B5986365061A}">
      <text>
        <r>
          <rPr>
            <b/>
            <sz val="9"/>
            <color indexed="81"/>
            <rFont val="Tahoma"/>
            <family val="2"/>
          </rPr>
          <t>Power Requirement: (0.25 x Size)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0" authorId="0" shapeId="0" xr:uid="{62552B46-E70C-4318-8BB8-BF405418D121}">
      <text>
        <r>
          <rPr>
            <b/>
            <sz val="9"/>
            <color indexed="81"/>
            <rFont val="Tahoma"/>
            <family val="2"/>
          </rPr>
          <t>Cost: 0.25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3" authorId="0" shapeId="0" xr:uid="{6DABF0CC-002A-4688-95EF-84C1E2D5873B}">
      <text>
        <r>
          <rPr>
            <b/>
            <sz val="9"/>
            <color indexed="81"/>
            <rFont val="Tahoma"/>
            <family val="2"/>
          </rPr>
          <t>Power Requirement: 2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3" authorId="0" shapeId="0" xr:uid="{5CE1F0C1-2F92-48A1-B08C-6B82A7FA04F6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7" authorId="0" shapeId="0" xr:uid="{9BA75B66-A962-4688-A52B-CCC43F2600A8}">
      <text>
        <r>
          <rPr>
            <b/>
            <sz val="9"/>
            <color indexed="81"/>
            <rFont val="Tahoma"/>
            <family val="2"/>
          </rPr>
          <t>Power Requirement: 2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7" authorId="0" shapeId="0" xr:uid="{C1163352-E216-4800-8313-39E0C6D596B9}">
      <text>
        <r>
          <rPr>
            <b/>
            <sz val="9"/>
            <color indexed="81"/>
            <rFont val="Tahoma"/>
            <family val="2"/>
          </rPr>
          <t>Cost: 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0" authorId="0" shapeId="0" xr:uid="{1626D378-27C9-4ABE-83C8-DB905A524DDA}">
      <text>
        <r>
          <rPr>
            <b/>
            <sz val="9"/>
            <color indexed="81"/>
            <rFont val="Tahoma"/>
            <family val="2"/>
          </rPr>
          <t>Power Requirement: 4 Power per brig in use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0" authorId="0" shapeId="0" xr:uid="{A0F4F7FA-AA30-4D4B-B018-F763ABA7C6F4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1" authorId="0" shapeId="0" xr:uid="{F6E4F4C1-833D-4244-BC34-94683BEFDF50}">
      <text>
        <r>
          <rPr>
            <b/>
            <sz val="9"/>
            <color indexed="81"/>
            <rFont val="Tahoma"/>
            <family val="2"/>
          </rPr>
          <t>Power Requirement: 1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1" authorId="0" shapeId="0" xr:uid="{4A5F1038-34C7-43DB-845C-2F8640191F08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2" authorId="0" shapeId="0" xr:uid="{18AC86C9-6371-460B-A691-F0178AE022CB}">
      <text>
        <r>
          <rPr>
            <b/>
            <sz val="9"/>
            <color indexed="81"/>
            <rFont val="Tahoma"/>
            <charset val="1"/>
          </rPr>
          <t>Power Requirement: 1 Power per round per 3 Strength per force field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52" authorId="0" shapeId="0" xr:uid="{5904CB17-5D59-4B53-A5C2-864B9B1832D9}">
      <text>
        <r>
          <rPr>
            <b/>
            <sz val="9"/>
            <color indexed="81"/>
            <rFont val="Tahoma"/>
            <charset val="1"/>
          </rPr>
          <t>Cost: 1 x Size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54" authorId="0" shapeId="0" xr:uid="{FBA8055F-04D9-4BA4-8711-AC2AF6E3BF9B}">
      <text>
        <r>
          <rPr>
            <b/>
            <sz val="9"/>
            <color indexed="81"/>
            <rFont val="Tahoma"/>
            <family val="2"/>
          </rPr>
          <t>Power Requirement: Varies (see table)</t>
        </r>
      </text>
    </comment>
    <comment ref="G54" authorId="0" shapeId="0" xr:uid="{DB0A24AA-EF24-4F5F-8C1C-A4D1EA913C71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5" authorId="0" shapeId="0" xr:uid="{8E48AA0F-44CA-4BE0-B5FE-45AA81185328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6" authorId="0" shapeId="0" xr:uid="{F569DDCC-DFE2-4C03-A5C3-D9BFD919F1B4}">
      <text>
        <r>
          <rPr>
            <b/>
            <sz val="9"/>
            <color indexed="81"/>
            <rFont val="Tahoma"/>
            <family val="2"/>
          </rPr>
          <t>Cost: 5 SUs per +10% with a specific Science Skill, or 3 SUs per +10% with specific Science Skill Specialization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4" authorId="0" shapeId="0" xr:uid="{FFCF9C6B-1E38-4E55-964C-E9372F16D32C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" authorId="0" shapeId="0" xr:uid="{E3B4A243-483E-40FD-AF9F-819C6D3475B8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 xr:uid="{0BE81BD8-4283-4321-B221-1545DD294F2E}">
      <text>
        <r>
          <rPr>
            <b/>
            <sz val="9"/>
            <color indexed="81"/>
            <rFont val="Tahoma"/>
            <family val="2"/>
          </rPr>
          <t>Power Requirement: Varies (see table)</t>
        </r>
      </text>
    </comment>
    <comment ref="G8" authorId="0" shapeId="0" xr:uid="{DF4B6E27-4055-4025-91A6-E778E0AB49E1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6" authorId="0" shapeId="0" xr:uid="{E47C73CA-317C-4ADB-8CA5-304AB3EC8AD7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G17" authorId="0" shapeId="0" xr:uid="{3ED0DB05-5C30-4188-AE07-28016AFA4A50}">
      <text>
        <r>
          <rPr>
            <b/>
            <sz val="9"/>
            <color indexed="81"/>
            <rFont val="Tahoma"/>
            <family val="2"/>
          </rPr>
          <t>Cost: +1 per addition to Standard mode, per weapon</t>
        </r>
      </text>
    </comment>
    <comment ref="F19" authorId="0" shapeId="0" xr:uid="{77C79DC4-5AED-48BB-BE7F-AF8E6625F795}">
      <text>
        <r>
          <rPr>
            <b/>
            <sz val="9"/>
            <color indexed="81"/>
            <rFont val="Tahoma"/>
            <family val="2"/>
          </rPr>
          <t>Power Requirement: Varies (see table)</t>
        </r>
      </text>
    </comment>
    <comment ref="G19" authorId="0" shapeId="0" xr:uid="{8440F6D2-C926-4E74-8452-82AB55FFF20E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7" authorId="0" shapeId="0" xr:uid="{B1544141-E1C0-4329-95AD-47E835E0D1A0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G28" authorId="0" shapeId="0" xr:uid="{63308CE5-DBD9-4554-AEEB-621CB9BFAE9C}">
      <text>
        <r>
          <rPr>
            <b/>
            <sz val="9"/>
            <color indexed="81"/>
            <rFont val="Tahoma"/>
            <family val="2"/>
          </rPr>
          <t>Cost: +1 per addition to Standard mode, per weapon</t>
        </r>
      </text>
    </comment>
    <comment ref="F31" authorId="0" shapeId="0" xr:uid="{8491384F-ABE5-4603-A282-7059D63130DE}">
      <text>
        <r>
          <rPr>
            <b/>
            <sz val="9"/>
            <color indexed="81"/>
            <rFont val="Tahoma"/>
            <family val="2"/>
          </rPr>
          <t>Power Requirement: 5 Power per missile fired</t>
        </r>
      </text>
    </comment>
    <comment ref="G31" authorId="0" shapeId="0" xr:uid="{22A18703-568A-4241-9DA3-3556FCE3C9D5}">
      <text>
        <r>
          <rPr>
            <b/>
            <sz val="9"/>
            <color indexed="81"/>
            <rFont val="Tahoma"/>
            <family val="2"/>
          </rPr>
          <t>Cost: 6 SUs for launching tube; missile storage is below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7" authorId="0" shapeId="0" xr:uid="{08D94D44-9AAE-4516-B655-6C605A4F4A82}">
      <text>
        <r>
          <rPr>
            <b/>
            <sz val="9"/>
            <color indexed="81"/>
            <rFont val="Tahoma"/>
            <family val="2"/>
          </rPr>
          <t>Cost: Varies (see Table 9.4: Firing Arcs)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0" shapeId="0" xr:uid="{728A7BEB-4CAE-4F5E-9E24-4EB163DBDB11}">
      <text>
        <r>
          <rPr>
            <b/>
            <sz val="9"/>
            <color indexed="81"/>
            <rFont val="Tahoma"/>
            <family val="2"/>
          </rPr>
          <t>Cost: 4 missiles per 1 SU storage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1" authorId="0" shapeId="0" xr:uid="{72AED4CC-E97C-4A7A-A753-39B95F065ABE}">
      <text>
        <r>
          <rPr>
            <b/>
            <sz val="9"/>
            <color indexed="81"/>
            <rFont val="Tahoma"/>
            <family val="2"/>
          </rPr>
          <t>Power Requirement: Varies (see Table 9.10)</t>
        </r>
      </text>
    </comment>
    <comment ref="G41" authorId="0" shapeId="0" xr:uid="{2E8153F9-E0F8-4D48-A6C3-5EBE9A1EEB17}">
      <text>
        <r>
          <rPr>
            <b/>
            <sz val="9"/>
            <color indexed="81"/>
            <rFont val="Tahoma"/>
            <family val="2"/>
          </rPr>
          <t>Cost: Varies (see Table 9.10); one per vessel; optional backup of 1 SU &amp; no power requirement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4" authorId="0" shapeId="0" xr:uid="{E8EA1261-8C43-402E-86A5-EAF66379751A}">
      <text>
        <r>
          <rPr>
            <b/>
            <sz val="9"/>
            <color indexed="81"/>
            <rFont val="Tahoma"/>
            <family val="2"/>
          </rPr>
          <t>Cost: 1 x Size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3" authorId="0" shapeId="0" xr:uid="{D50FA9B4-075C-48C2-8E44-6262161ABD7B}">
      <text>
        <r>
          <rPr>
            <b/>
            <sz val="9"/>
            <color indexed="81"/>
            <rFont val="Tahoma"/>
            <family val="2"/>
          </rPr>
          <t>Cost: 2 x total Size of all stored ships</t>
        </r>
      </text>
    </comment>
    <comment ref="G6" authorId="0" shapeId="0" xr:uid="{F4C61A94-DDFB-4600-B569-1128CE456E37}">
      <text>
        <r>
          <rPr>
            <b/>
            <sz val="9"/>
            <color indexed="81"/>
            <rFont val="Tahoma"/>
            <family val="2"/>
          </rPr>
          <t>Cost: 10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<sst xmlns="http://schemas.openxmlformats.org/spreadsheetml/2006/main" count="329" uniqueCount="234">
  <si>
    <t>Class Name:</t>
  </si>
  <si>
    <t>Category:</t>
  </si>
  <si>
    <t>Size:</t>
  </si>
  <si>
    <t>Maximum Tgt SU:</t>
  </si>
  <si>
    <t>B: Target Mass</t>
  </si>
  <si>
    <t>C: Upper-end Mass</t>
  </si>
  <si>
    <t>A: Lower-end Mass</t>
  </si>
  <si>
    <t>D: SU at lower-end mass</t>
  </si>
  <si>
    <t>E: SU at upper-end mass</t>
  </si>
  <si>
    <t>Maximum Tgt SU calculator</t>
  </si>
  <si>
    <t>Utilized SU:</t>
  </si>
  <si>
    <t>Mass (mt):</t>
  </si>
  <si>
    <t>Length (m):</t>
  </si>
  <si>
    <t>Beam (m):</t>
  </si>
  <si>
    <t>Height (m):</t>
  </si>
  <si>
    <t>SU Mass (mt):</t>
  </si>
  <si>
    <t>rnd</t>
  </si>
  <si>
    <t>unrnd</t>
  </si>
  <si>
    <t>Hull</t>
  </si>
  <si>
    <t>SU</t>
  </si>
  <si>
    <t>Resistance</t>
  </si>
  <si>
    <t>Total</t>
  </si>
  <si>
    <t>Structural Integrity Field</t>
  </si>
  <si>
    <t>SUs</t>
  </si>
  <si>
    <t>Personnel Systems</t>
  </si>
  <si>
    <t>Crew</t>
  </si>
  <si>
    <t>Crew Quarters</t>
  </si>
  <si>
    <t>Barracks</t>
  </si>
  <si>
    <t>Spartan</t>
  </si>
  <si>
    <t>Basic</t>
  </si>
  <si>
    <t>Expanded</t>
  </si>
  <si>
    <t>Luxury</t>
  </si>
  <si>
    <t>Unusual</t>
  </si>
  <si>
    <t>Cryogenic</t>
  </si>
  <si>
    <t>Basic Life Support</t>
  </si>
  <si>
    <t>Reserve Life Support</t>
  </si>
  <si>
    <t>Emergency Life Support</t>
  </si>
  <si>
    <t>Gravity</t>
  </si>
  <si>
    <t>Consumables</t>
  </si>
  <si>
    <t>Food Processor System</t>
  </si>
  <si>
    <t>Industrial Fabrication Units</t>
  </si>
  <si>
    <t>Recreation Facilities</t>
  </si>
  <si>
    <t>Escape Pods</t>
  </si>
  <si>
    <t>Propulsion Systems</t>
  </si>
  <si>
    <t>Reaction Control System</t>
  </si>
  <si>
    <t>Power Systems</t>
  </si>
  <si>
    <t>Battery Power Systems</t>
  </si>
  <si>
    <t>Operations Systems</t>
  </si>
  <si>
    <t>Bridge Systems</t>
  </si>
  <si>
    <t>Computers</t>
  </si>
  <si>
    <t>Navigational Deflector</t>
  </si>
  <si>
    <t>Sensor Systems</t>
  </si>
  <si>
    <t>Long-Range Sensors</t>
  </si>
  <si>
    <t>Lateral Sensors</t>
  </si>
  <si>
    <t>Navigational Sensors</t>
  </si>
  <si>
    <t>Probes</t>
  </si>
  <si>
    <t>Flight Control Systems</t>
  </si>
  <si>
    <t>Autopilot</t>
  </si>
  <si>
    <t>Navigational Computer</t>
  </si>
  <si>
    <t>Attitude Control</t>
  </si>
  <si>
    <t>Communication Systems</t>
  </si>
  <si>
    <t>Emergency Communications System</t>
  </si>
  <si>
    <t>n/a</t>
  </si>
  <si>
    <t>Science Systems</t>
  </si>
  <si>
    <t>Tactical Systems</t>
  </si>
  <si>
    <t>Weapon Control Rooms</t>
  </si>
  <si>
    <t>Beam Weapons</t>
  </si>
  <si>
    <t>Missile Weapons</t>
  </si>
  <si>
    <t>Auxiliary Spacecraft Systems</t>
  </si>
  <si>
    <t>Shuttlebays</t>
  </si>
  <si>
    <t>Captain's Yacht</t>
  </si>
  <si>
    <t>Remaining SU:</t>
  </si>
  <si>
    <t>fiberglass laser optics</t>
  </si>
  <si>
    <t>Vessel Size</t>
  </si>
  <si>
    <t>Req PWR</t>
  </si>
  <si>
    <t>Opt PWR</t>
  </si>
  <si>
    <t>PWR Gen</t>
  </si>
  <si>
    <t>Power  Summary</t>
  </si>
  <si>
    <t>Totals</t>
  </si>
  <si>
    <t>Drain Gen</t>
  </si>
  <si>
    <t>Hull Systems</t>
  </si>
  <si>
    <t>Outer</t>
  </si>
  <si>
    <t>Inner</t>
  </si>
  <si>
    <t>Outer Hull</t>
  </si>
  <si>
    <t>Free Points:</t>
  </si>
  <si>
    <t>Add. Points:</t>
  </si>
  <si>
    <t>Inner Hull</t>
  </si>
  <si>
    <t>Total SU</t>
  </si>
  <si>
    <t>Environmental Systems</t>
  </si>
  <si>
    <t>PWR</t>
  </si>
  <si>
    <t>Medical Facilities</t>
  </si>
  <si>
    <t>Personnel Transport</t>
  </si>
  <si>
    <t>Jefferies tubes</t>
  </si>
  <si>
    <t>Fire Suppression</t>
  </si>
  <si>
    <t>Cargo</t>
  </si>
  <si>
    <t>Impulse Engine</t>
  </si>
  <si>
    <t>(0.025c)</t>
  </si>
  <si>
    <t>Auxiliary Reaction Control System</t>
  </si>
  <si>
    <t>(0.013c)</t>
  </si>
  <si>
    <t xml:space="preserve"> </t>
  </si>
  <si>
    <t>Auxiliary Power</t>
  </si>
  <si>
    <t>Emergency Power</t>
  </si>
  <si>
    <t>Power Distribution System</t>
  </si>
  <si>
    <t>Standard Usable Power</t>
  </si>
  <si>
    <t>21st century flight deck</t>
  </si>
  <si>
    <t>Core 1</t>
  </si>
  <si>
    <t>flight-deck module</t>
  </si>
  <si>
    <t>Core 2</t>
  </si>
  <si>
    <t>Uprating</t>
  </si>
  <si>
    <t>Optical Data Network (ODN)</t>
  </si>
  <si>
    <t>Range Package</t>
  </si>
  <si>
    <t>High Resolution</t>
  </si>
  <si>
    <t>Low Resolution</t>
  </si>
  <si>
    <t>Gain package</t>
  </si>
  <si>
    <t>Strength package</t>
  </si>
  <si>
    <t>Coverage</t>
  </si>
  <si>
    <t>standard (+0)</t>
  </si>
  <si>
    <t>Class 1 (Strength +0 / +0 / +3 / +3)</t>
  </si>
  <si>
    <t>standard</t>
  </si>
  <si>
    <t>Class 0 (Strength +0)</t>
  </si>
  <si>
    <t>Main</t>
  </si>
  <si>
    <t>Backups</t>
  </si>
  <si>
    <t>Class 1 (+0)</t>
  </si>
  <si>
    <t>Inertial Damping Field</t>
  </si>
  <si>
    <t>Strength</t>
  </si>
  <si>
    <t>Security</t>
  </si>
  <si>
    <t>Basic Uprating</t>
  </si>
  <si>
    <t>0 (no uprating)</t>
  </si>
  <si>
    <t>no uprating (+0)</t>
  </si>
  <si>
    <t>Laboratories</t>
  </si>
  <si>
    <t>Specialized Systems</t>
  </si>
  <si>
    <t>Rating 1 (+0 general test)</t>
  </si>
  <si>
    <t>auxiliary control space</t>
  </si>
  <si>
    <t>Construction</t>
  </si>
  <si>
    <t>Prototype</t>
  </si>
  <si>
    <t>IMC</t>
  </si>
  <si>
    <t>Manufacturing Systems</t>
  </si>
  <si>
    <t>Auxiliary Control Room</t>
  </si>
  <si>
    <t>Security Systems</t>
  </si>
  <si>
    <t>Security Rating</t>
  </si>
  <si>
    <t>Threat Assessment/Tracking/Targeting System</t>
  </si>
  <si>
    <t>Class Zero</t>
  </si>
  <si>
    <t>Strength: 6; Bonus: +0%</t>
  </si>
  <si>
    <t>Hull Plating</t>
  </si>
  <si>
    <t>1x Type I fusion reactor</t>
  </si>
  <si>
    <t>Costs (in RPs)</t>
  </si>
  <si>
    <t>Operational Lifetime</t>
  </si>
  <si>
    <t>Officers</t>
  </si>
  <si>
    <t>Evacuation</t>
  </si>
  <si>
    <t>Laser Control Room</t>
  </si>
  <si>
    <t>Missile Control Room</t>
  </si>
  <si>
    <t>Utilized Mass:</t>
  </si>
  <si>
    <t>based upon Utilized SUs</t>
  </si>
  <si>
    <t>based upon Construction Cost &amp; Operational Lifetime</t>
  </si>
  <si>
    <t>food stores: 20 items</t>
  </si>
  <si>
    <t>Rating: 1 (10%)</t>
  </si>
  <si>
    <t>base + 30 extra power</t>
  </si>
  <si>
    <r>
      <t xml:space="preserve">Defiant 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 xml:space="preserve"> Valiant</t>
    </r>
  </si>
  <si>
    <t>surveyor</t>
  </si>
  <si>
    <t>Main:</t>
  </si>
  <si>
    <t>Backup1:</t>
  </si>
  <si>
    <t>Class A (Protection 5 / 5)</t>
  </si>
  <si>
    <t>Class A (Protection 3)</t>
  </si>
  <si>
    <t>Passengers</t>
  </si>
  <si>
    <t>30 persons</t>
  </si>
  <si>
    <t>18 emergency shelters</t>
  </si>
  <si>
    <t>25 years</t>
  </si>
  <si>
    <t>Mark I</t>
  </si>
  <si>
    <t>20 / 16-18 minutes</t>
  </si>
  <si>
    <t>Rating: 2</t>
  </si>
  <si>
    <t>1 gym, 1 small lounge</t>
  </si>
  <si>
    <t>1,630 mt</t>
  </si>
  <si>
    <t>8 4-person pods</t>
  </si>
  <si>
    <t>Warp Drive</t>
  </si>
  <si>
    <t>Nacelles:</t>
  </si>
  <si>
    <t>Speed:</t>
  </si>
  <si>
    <t>Mass: 15.81%</t>
  </si>
  <si>
    <t>10-30 minutes max speed</t>
  </si>
  <si>
    <t>Location:</t>
  </si>
  <si>
    <t>Type I main impulse engine</t>
  </si>
  <si>
    <t>Impulse Engine(s)</t>
  </si>
  <si>
    <t>Location: stern</t>
  </si>
  <si>
    <t>silicon tech</t>
  </si>
  <si>
    <t>Mark 0 (92 / 83 / 42 / 8)</t>
  </si>
  <si>
    <t>1 ly (0.3 / 0.4-0.6 / 0.7-0.9 / 0.91-1.0)</t>
  </si>
  <si>
    <t>3 lys (0.5 / 0.6-1.0 / 1.1-2.0 / 2.1-3.0)</t>
  </si>
  <si>
    <t>standard (36,200 excluded)</t>
  </si>
  <si>
    <t>35% (Rating: 1; Upgrade: 0); 3 lys auto-routing</t>
  </si>
  <si>
    <t>Interplanetary Radio: Type II</t>
  </si>
  <si>
    <t>Anti-Intruder System</t>
  </si>
  <si>
    <t>Internal Force Fields</t>
  </si>
  <si>
    <t>6 (+20% bonus)</t>
  </si>
  <si>
    <t>Port Laser Emitter</t>
  </si>
  <si>
    <t xml:space="preserve">Type: </t>
  </si>
  <si>
    <t xml:space="preserve">Damage: </t>
  </si>
  <si>
    <t>Sorac 1.5 Plus class</t>
  </si>
  <si>
    <t xml:space="preserve">Number of Emitters: </t>
  </si>
  <si>
    <t>Range:</t>
  </si>
  <si>
    <t>4 / 5,000 / 15,000 / 30,000</t>
  </si>
  <si>
    <t xml:space="preserve">Location: </t>
  </si>
  <si>
    <t>port habitat hull</t>
  </si>
  <si>
    <t>Firing Arc:</t>
  </si>
  <si>
    <t>Accuracy:</t>
  </si>
  <si>
    <t>72 / 58 / 28 / 3</t>
  </si>
  <si>
    <t>Shots per Round:</t>
  </si>
  <si>
    <t>120 degrees</t>
  </si>
  <si>
    <t xml:space="preserve">Firing Modes: </t>
  </si>
  <si>
    <t>Starboard Laser Emitter</t>
  </si>
  <si>
    <t>starboard habitat hull</t>
  </si>
  <si>
    <t>Ventral Missile Launcher</t>
  </si>
  <si>
    <t>Standard Load:</t>
  </si>
  <si>
    <t>Spread:</t>
  </si>
  <si>
    <t>Targeting System:</t>
  </si>
  <si>
    <t>6 / 300 / 2,500 / 8,000</t>
  </si>
  <si>
    <t>58 / 42 / 17 / -</t>
  </si>
  <si>
    <t>ventral habitat hull</t>
  </si>
  <si>
    <t>180 degrees, ventral</t>
  </si>
  <si>
    <t>Missiles Carried:</t>
  </si>
  <si>
    <t>4x maintenance pods (Size 1)</t>
  </si>
  <si>
    <t>engineering hull</t>
  </si>
  <si>
    <t>Type A</t>
  </si>
  <si>
    <t>2x fusion reactors</t>
  </si>
  <si>
    <t xml:space="preserve"> Mark 1A-2.5</t>
  </si>
  <si>
    <t>PIS</t>
  </si>
  <si>
    <t>Class 0</t>
  </si>
  <si>
    <t>1.02 / 1.06 / 2.5</t>
  </si>
  <si>
    <t xml:space="preserve">Source: </t>
  </si>
  <si>
    <t>Emergency Life Support one-time drain</t>
  </si>
  <si>
    <t>18 Class I (located with the missiles for launch)</t>
  </si>
  <si>
    <t>&lt;-- launched by the missile launcher</t>
  </si>
  <si>
    <t>Number: 1; Strength: 1</t>
  </si>
  <si>
    <t>Number: 2; Strength: 2</t>
  </si>
  <si>
    <t>1 (physical: astrophysics +10% specialized test)</t>
  </si>
  <si>
    <t>Mk V fission missile (150 Damage)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</si>
</sst>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b/>
      <u/>
      <sz val="11"/>
      <color rgb="FF202122"/>
      <name val="Arial"/>
      <family val="2"/>
    </font>
    <font>
      <b/>
      <u/>
      <sz val="11"/>
      <color theme="1"/>
      <name val="Arial"/>
      <family val="2"/>
    </font>
    <font>
      <sz val="11"/>
      <color rgb="FF20212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rgb="FF000000"/>
      <name val="Arial"/>
      <family val="2"/>
    </font>
    <font>
      <b/>
      <u/>
      <sz val="11"/>
      <color theme="10"/>
      <name val="Calibri"/>
      <family val="2"/>
      <scheme val="minor"/>
    </font>
    <font>
      <b/>
      <i/>
      <u/>
      <sz val="11"/>
      <color rgb="FF202122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trike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lightUp">
        <bgColor rgb="FFA3DBFF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3" borderId="0" xfId="0" applyFill="1"/>
    <xf numFmtId="3" fontId="0" fillId="3" borderId="0" xfId="0" applyNumberFormat="1" applyFill="1"/>
    <xf numFmtId="0" fontId="0" fillId="3" borderId="0" xfId="0" applyFill="1" applyAlignment="1">
      <alignment horizontal="center"/>
    </xf>
    <xf numFmtId="3" fontId="0" fillId="3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0" fillId="0" borderId="0" xfId="0" applyNumberFormat="1"/>
    <xf numFmtId="0" fontId="4" fillId="0" borderId="0" xfId="0" applyFont="1" applyAlignment="1">
      <alignment horizontal="right"/>
    </xf>
    <xf numFmtId="0" fontId="0" fillId="0" borderId="0" xfId="0" applyAlignment="1">
      <alignment horizontal="left"/>
    </xf>
    <xf numFmtId="0" fontId="7" fillId="0" borderId="0" xfId="0" applyFont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10" fillId="0" borderId="0" xfId="0" applyFont="1"/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" fontId="1" fillId="3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/>
    <xf numFmtId="0" fontId="9" fillId="3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4" fontId="0" fillId="0" borderId="0" xfId="0" applyNumberFormat="1" applyAlignment="1">
      <alignment horizontal="center"/>
    </xf>
    <xf numFmtId="0" fontId="13" fillId="0" borderId="0" xfId="0" applyFont="1"/>
    <xf numFmtId="0" fontId="14" fillId="4" borderId="0" xfId="0" applyFont="1" applyFill="1" applyAlignment="1">
      <alignment horizontal="center"/>
    </xf>
    <xf numFmtId="0" fontId="14" fillId="3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" fontId="0" fillId="0" borderId="0" xfId="0" applyNumberFormat="1" applyAlignment="1">
      <alignment horizontal="center"/>
    </xf>
    <xf numFmtId="0" fontId="1" fillId="5" borderId="2" xfId="0" applyFont="1" applyFill="1" applyBorder="1" applyAlignment="1">
      <alignment horizontal="center"/>
    </xf>
    <xf numFmtId="1" fontId="10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" fontId="0" fillId="7" borderId="0" xfId="0" applyNumberFormat="1" applyFill="1" applyAlignment="1">
      <alignment horizontal="center"/>
    </xf>
    <xf numFmtId="0" fontId="17" fillId="0" borderId="0" xfId="1" applyFont="1" applyAlignment="1">
      <alignment horizontal="right"/>
    </xf>
    <xf numFmtId="2" fontId="1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right"/>
    </xf>
    <xf numFmtId="2" fontId="0" fillId="2" borderId="4" xfId="0" applyNumberForma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3" fontId="0" fillId="2" borderId="11" xfId="0" applyNumberFormat="1" applyFill="1" applyBorder="1" applyAlignment="1">
      <alignment horizontal="center"/>
    </xf>
    <xf numFmtId="3" fontId="0" fillId="2" borderId="12" xfId="0" applyNumberFormat="1" applyFill="1" applyBorder="1" applyAlignment="1">
      <alignment horizontal="center"/>
    </xf>
    <xf numFmtId="2" fontId="0" fillId="2" borderId="12" xfId="0" applyNumberFormat="1" applyFill="1" applyBorder="1" applyAlignment="1">
      <alignment horizontal="center"/>
    </xf>
    <xf numFmtId="3" fontId="0" fillId="2" borderId="8" xfId="0" applyNumberFormat="1" applyFill="1" applyBorder="1" applyAlignment="1">
      <alignment horizontal="center"/>
    </xf>
    <xf numFmtId="4" fontId="0" fillId="2" borderId="13" xfId="0" applyNumberFormat="1" applyFill="1" applyBorder="1" applyAlignment="1">
      <alignment horizontal="center"/>
    </xf>
    <xf numFmtId="3" fontId="0" fillId="2" borderId="2" xfId="0" applyNumberFormat="1" applyFill="1" applyBorder="1"/>
    <xf numFmtId="2" fontId="4" fillId="2" borderId="14" xfId="0" applyNumberFormat="1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18" fillId="0" borderId="0" xfId="0" applyFont="1"/>
    <xf numFmtId="0" fontId="16" fillId="0" borderId="0" xfId="0" applyFont="1" applyAlignment="1">
      <alignment vertical="top" wrapText="1"/>
    </xf>
    <xf numFmtId="3" fontId="0" fillId="0" borderId="0" xfId="0" applyNumberFormat="1" applyFill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0" fillId="9" borderId="1" xfId="0" applyFill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center"/>
    </xf>
    <xf numFmtId="1" fontId="0" fillId="0" borderId="0" xfId="0" applyNumberFormat="1" applyFont="1" applyAlignment="1">
      <alignment horizontal="center"/>
    </xf>
    <xf numFmtId="1" fontId="0" fillId="7" borderId="0" xfId="0" applyNumberFormat="1" applyFont="1" applyFill="1" applyAlignment="1">
      <alignment horizontal="center"/>
    </xf>
    <xf numFmtId="0" fontId="11" fillId="0" borderId="0" xfId="0" applyFont="1"/>
    <xf numFmtId="0" fontId="12" fillId="7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21" fillId="3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A3DBFF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rshiptracker.com/sfcwiki/index.php/Operational_Lifetimes" TargetMode="External"/><Relationship Id="rId1" Type="http://schemas.openxmlformats.org/officeDocument/2006/relationships/hyperlink" Target="https://starshiptracker.com/sfcwiki/index.php/Purchase_and_Maintenance_Cost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2:G33"/>
  <sheetViews>
    <sheetView tabSelected="1" zoomScale="110" zoomScaleNormal="110" workbookViewId="0">
      <selection activeCell="B6" sqref="B6"/>
    </sheetView>
  </sheetViews>
  <sheetFormatPr defaultRowHeight="14.4" x14ac:dyDescent="0.3"/>
  <cols>
    <col min="1" max="1" width="26.109375" style="2" customWidth="1"/>
    <col min="2" max="2" width="14.88671875" style="4" customWidth="1"/>
    <col min="3" max="3" width="12.33203125" customWidth="1"/>
    <col min="4" max="4" width="21" customWidth="1"/>
  </cols>
  <sheetData>
    <row r="2" spans="1:7" x14ac:dyDescent="0.3">
      <c r="A2" s="2" t="s">
        <v>0</v>
      </c>
      <c r="B2" s="13" t="s">
        <v>157</v>
      </c>
    </row>
    <row r="3" spans="1:7" x14ac:dyDescent="0.3">
      <c r="A3" s="2" t="s">
        <v>1</v>
      </c>
      <c r="B3" s="43" t="s">
        <v>158</v>
      </c>
    </row>
    <row r="5" spans="1:7" x14ac:dyDescent="0.3">
      <c r="A5" s="2" t="s">
        <v>2</v>
      </c>
      <c r="B5" s="4">
        <v>3</v>
      </c>
      <c r="C5" s="18"/>
      <c r="D5" s="1" t="s">
        <v>9</v>
      </c>
      <c r="G5" s="1"/>
    </row>
    <row r="6" spans="1:7" ht="15" thickBot="1" x14ac:dyDescent="0.35">
      <c r="A6" s="2" t="s">
        <v>11</v>
      </c>
      <c r="B6" s="8">
        <v>16300</v>
      </c>
      <c r="D6" t="s">
        <v>6</v>
      </c>
      <c r="E6" s="5">
        <v>31</v>
      </c>
    </row>
    <row r="7" spans="1:7" ht="15.6" thickTop="1" thickBot="1" x14ac:dyDescent="0.35">
      <c r="A7" s="2" t="s">
        <v>12</v>
      </c>
      <c r="B7" s="9">
        <v>92.4</v>
      </c>
      <c r="D7" t="s">
        <v>4</v>
      </c>
      <c r="E7" s="72">
        <f>B6</f>
        <v>16300</v>
      </c>
    </row>
    <row r="8" spans="1:7" ht="15" thickTop="1" x14ac:dyDescent="0.3">
      <c r="A8" s="2" t="s">
        <v>13</v>
      </c>
      <c r="B8" s="9">
        <v>41.1</v>
      </c>
      <c r="D8" t="s">
        <v>5</v>
      </c>
      <c r="E8" s="6">
        <v>60000</v>
      </c>
    </row>
    <row r="9" spans="1:7" ht="15" thickBot="1" x14ac:dyDescent="0.35">
      <c r="A9" s="2" t="s">
        <v>14</v>
      </c>
      <c r="B9" s="9">
        <v>17</v>
      </c>
      <c r="D9" t="s">
        <v>7</v>
      </c>
      <c r="E9" s="5">
        <v>600</v>
      </c>
    </row>
    <row r="10" spans="1:7" ht="15" thickTop="1" x14ac:dyDescent="0.3">
      <c r="A10" s="2" t="s">
        <v>3</v>
      </c>
      <c r="B10" s="67">
        <f xml:space="preserve"> E9+(E10-E9)*(E7-E6)/(E8-E6)</f>
        <v>708.51606663442783</v>
      </c>
      <c r="D10" t="s">
        <v>8</v>
      </c>
      <c r="E10" s="6">
        <v>1000</v>
      </c>
    </row>
    <row r="11" spans="1:7" x14ac:dyDescent="0.3">
      <c r="A11" s="2" t="s">
        <v>151</v>
      </c>
      <c r="B11" s="68">
        <f>B12*ROUND(C14,2)</f>
        <v>10929.75</v>
      </c>
      <c r="E11" s="79"/>
    </row>
    <row r="12" spans="1:7" x14ac:dyDescent="0.3">
      <c r="A12" s="2" t="s">
        <v>10</v>
      </c>
      <c r="B12" s="69">
        <f>SUM(B18:B24)</f>
        <v>475</v>
      </c>
    </row>
    <row r="13" spans="1:7" ht="15" thickBot="1" x14ac:dyDescent="0.35">
      <c r="A13" s="2" t="s">
        <v>71</v>
      </c>
      <c r="B13" s="69">
        <f>SUM(B10-B12)</f>
        <v>233.51606663442783</v>
      </c>
    </row>
    <row r="14" spans="1:7" ht="15.6" thickTop="1" thickBot="1" x14ac:dyDescent="0.35">
      <c r="A14" s="2" t="s">
        <v>15</v>
      </c>
      <c r="B14" s="70">
        <f>B6/B10</f>
        <v>23.005829744169077</v>
      </c>
      <c r="C14" s="71">
        <f>B6/B10</f>
        <v>23.005829744169077</v>
      </c>
    </row>
    <row r="15" spans="1:7" ht="15" thickTop="1" x14ac:dyDescent="0.3">
      <c r="B15" s="10" t="s">
        <v>16</v>
      </c>
      <c r="C15" s="10" t="s">
        <v>17</v>
      </c>
    </row>
    <row r="17" spans="1:5" ht="15" thickBot="1" x14ac:dyDescent="0.35">
      <c r="B17" s="10" t="s">
        <v>23</v>
      </c>
      <c r="C17" s="10" t="s">
        <v>74</v>
      </c>
      <c r="D17" s="10" t="s">
        <v>75</v>
      </c>
      <c r="E17" s="10" t="s">
        <v>76</v>
      </c>
    </row>
    <row r="18" spans="1:5" ht="15" thickTop="1" x14ac:dyDescent="0.3">
      <c r="A18" s="2" t="s">
        <v>18</v>
      </c>
      <c r="B18" s="57">
        <f>Hull!A7</f>
        <v>35</v>
      </c>
      <c r="C18" s="58">
        <f>Hull!A11</f>
        <v>2</v>
      </c>
      <c r="D18" s="59">
        <f>Hull!A13</f>
        <v>0</v>
      </c>
      <c r="E18" s="60"/>
    </row>
    <row r="19" spans="1:5" x14ac:dyDescent="0.3">
      <c r="A19" s="2" t="s">
        <v>24</v>
      </c>
      <c r="B19" s="61">
        <f>'Personnel Systems'!A7</f>
        <v>162.5</v>
      </c>
      <c r="C19" s="19">
        <f>'Personnel Systems'!A11</f>
        <v>7</v>
      </c>
      <c r="D19" s="7">
        <f>'Personnel Systems'!A13</f>
        <v>5</v>
      </c>
      <c r="E19" s="62"/>
    </row>
    <row r="20" spans="1:5" x14ac:dyDescent="0.3">
      <c r="A20" s="2" t="s">
        <v>43</v>
      </c>
      <c r="B20" s="61">
        <f>'Propulsion Systems'!A7</f>
        <v>120</v>
      </c>
      <c r="C20" s="19">
        <f>'Propulsion Systems'!A11</f>
        <v>17</v>
      </c>
      <c r="D20" s="7">
        <f>'Propulsion Systems'!A13</f>
        <v>1</v>
      </c>
      <c r="E20" s="62"/>
    </row>
    <row r="21" spans="1:5" x14ac:dyDescent="0.3">
      <c r="A21" s="2" t="s">
        <v>45</v>
      </c>
      <c r="B21" s="61">
        <f>'Power Systems'!A7</f>
        <v>66</v>
      </c>
      <c r="C21" s="19">
        <f>'Power Systems'!A11</f>
        <v>0</v>
      </c>
      <c r="D21" s="7">
        <f>'Power Systems'!A13</f>
        <v>0</v>
      </c>
      <c r="E21" s="62">
        <f>'Power Systems'!A15</f>
        <v>65</v>
      </c>
    </row>
    <row r="22" spans="1:5" x14ac:dyDescent="0.3">
      <c r="A22" s="2" t="s">
        <v>47</v>
      </c>
      <c r="B22" s="61">
        <f>'Operations Systems'!A7</f>
        <v>59.5</v>
      </c>
      <c r="C22" s="19">
        <f>'Operations Systems'!A11</f>
        <v>23</v>
      </c>
      <c r="D22" s="7">
        <f>'Operations Systems'!A13</f>
        <v>9</v>
      </c>
      <c r="E22" s="62"/>
    </row>
    <row r="23" spans="1:5" x14ac:dyDescent="0.3">
      <c r="A23" s="2" t="s">
        <v>64</v>
      </c>
      <c r="B23" s="61">
        <f>'Tactical Systems'!A7</f>
        <v>24</v>
      </c>
      <c r="C23" s="19">
        <f>'Tactical Systems'!A11</f>
        <v>0</v>
      </c>
      <c r="D23" s="7">
        <f>'Tactical Systems'!A13</f>
        <v>6.5</v>
      </c>
      <c r="E23" s="62"/>
    </row>
    <row r="24" spans="1:5" ht="15" thickBot="1" x14ac:dyDescent="0.35">
      <c r="A24" s="2" t="s">
        <v>68</v>
      </c>
      <c r="B24" s="63">
        <f>'Auxiliary Spacecraft Systems'!A7</f>
        <v>8</v>
      </c>
      <c r="C24" s="64">
        <f>'Auxiliary Spacecraft Systems'!A11</f>
        <v>0</v>
      </c>
      <c r="D24" s="65">
        <f>'Auxiliary Spacecraft Systems'!A13</f>
        <v>0</v>
      </c>
      <c r="E24" s="66"/>
    </row>
    <row r="25" spans="1:5" ht="15.6" thickTop="1" thickBot="1" x14ac:dyDescent="0.35">
      <c r="A25" s="56" t="s">
        <v>78</v>
      </c>
      <c r="B25" s="73">
        <f>SUM(B18:B24)</f>
        <v>475</v>
      </c>
      <c r="C25" s="74">
        <f>SUM(C18:C24)</f>
        <v>49</v>
      </c>
      <c r="D25" s="74">
        <f>SUM(D18:D24)</f>
        <v>21.5</v>
      </c>
      <c r="E25" s="75">
        <f>SUM(E18:E24)</f>
        <v>65</v>
      </c>
    </row>
    <row r="26" spans="1:5" ht="15" thickTop="1" x14ac:dyDescent="0.3"/>
    <row r="28" spans="1:5" x14ac:dyDescent="0.3">
      <c r="A28" s="54" t="s">
        <v>145</v>
      </c>
    </row>
    <row r="29" spans="1:5" x14ac:dyDescent="0.3">
      <c r="A29" s="2" t="s">
        <v>133</v>
      </c>
      <c r="B29" s="7">
        <v>142.5</v>
      </c>
      <c r="C29" t="s">
        <v>152</v>
      </c>
    </row>
    <row r="30" spans="1:5" x14ac:dyDescent="0.3">
      <c r="A30" s="2" t="s">
        <v>134</v>
      </c>
      <c r="B30" s="7" t="s">
        <v>62</v>
      </c>
      <c r="C30" t="s">
        <v>152</v>
      </c>
    </row>
    <row r="31" spans="1:5" x14ac:dyDescent="0.3">
      <c r="A31" s="2" t="s">
        <v>135</v>
      </c>
      <c r="B31" s="93">
        <v>14.25</v>
      </c>
      <c r="C31" t="s">
        <v>153</v>
      </c>
      <c r="D31" s="1"/>
    </row>
    <row r="32" spans="1:5" x14ac:dyDescent="0.3">
      <c r="A32" s="54" t="s">
        <v>146</v>
      </c>
      <c r="B32" s="7">
        <v>10</v>
      </c>
    </row>
    <row r="33" spans="2:2" x14ac:dyDescent="0.3">
      <c r="B33" s="4" t="s">
        <v>99</v>
      </c>
    </row>
  </sheetData>
  <hyperlinks>
    <hyperlink ref="A28" r:id="rId1" xr:uid="{12BAC0A5-A4B1-4405-873D-96B5D09DAAE6}"/>
    <hyperlink ref="A32" r:id="rId2" xr:uid="{1E81219B-063B-4EA3-8FD8-38F3BCFB56AB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8DD3C-0FEB-4D60-8E6F-4639F591ED41}">
  <sheetPr>
    <tabColor rgb="FF00B050"/>
  </sheetPr>
  <dimension ref="A1:I24"/>
  <sheetViews>
    <sheetView workbookViewId="0">
      <selection activeCell="D18" sqref="D18"/>
    </sheetView>
  </sheetViews>
  <sheetFormatPr defaultRowHeight="14.4" x14ac:dyDescent="0.3"/>
  <cols>
    <col min="1" max="1" width="14.77734375" bestFit="1" customWidth="1"/>
    <col min="2" max="2" width="8.88671875" style="3" customWidth="1"/>
    <col min="3" max="3" width="9.77734375" style="4" bestFit="1" customWidth="1"/>
    <col min="4" max="4" width="11.6640625" style="3" customWidth="1"/>
    <col min="5" max="5" width="10.88671875" style="4" customWidth="1"/>
    <col min="6" max="6" width="10.88671875" style="80" customWidth="1"/>
    <col min="7" max="9" width="8.88671875" style="4" customWidth="1"/>
  </cols>
  <sheetData>
    <row r="1" spans="1:9" x14ac:dyDescent="0.3">
      <c r="A1" s="1" t="s">
        <v>80</v>
      </c>
      <c r="B1"/>
      <c r="C1"/>
      <c r="H1"/>
      <c r="I1"/>
    </row>
    <row r="2" spans="1:9" x14ac:dyDescent="0.3">
      <c r="B2"/>
      <c r="C2"/>
      <c r="F2" s="31" t="s">
        <v>89</v>
      </c>
      <c r="G2" s="30" t="s">
        <v>19</v>
      </c>
      <c r="H2"/>
      <c r="I2"/>
    </row>
    <row r="3" spans="1:9" x14ac:dyDescent="0.3">
      <c r="A3" s="24" t="str">
        <f>Overview!B2</f>
        <v>Defiant / Valiant</v>
      </c>
      <c r="B3"/>
      <c r="C3" s="23" t="s">
        <v>18</v>
      </c>
      <c r="D3" s="12"/>
      <c r="E3" s="11"/>
      <c r="F3" s="81"/>
      <c r="H3"/>
      <c r="I3"/>
    </row>
    <row r="4" spans="1:9" x14ac:dyDescent="0.3">
      <c r="A4" s="13" t="s">
        <v>73</v>
      </c>
      <c r="B4"/>
      <c r="C4" t="s">
        <v>81</v>
      </c>
      <c r="G4" s="22">
        <v>12</v>
      </c>
      <c r="H4"/>
      <c r="I4"/>
    </row>
    <row r="5" spans="1:9" x14ac:dyDescent="0.3">
      <c r="A5" s="24">
        <f>Overview!B5</f>
        <v>3</v>
      </c>
      <c r="B5"/>
      <c r="C5" t="s">
        <v>82</v>
      </c>
      <c r="G5" s="22">
        <v>12</v>
      </c>
      <c r="H5"/>
      <c r="I5"/>
    </row>
    <row r="6" spans="1:9" x14ac:dyDescent="0.3">
      <c r="A6" s="13" t="s">
        <v>87</v>
      </c>
      <c r="B6"/>
      <c r="C6"/>
      <c r="H6"/>
      <c r="I6"/>
    </row>
    <row r="7" spans="1:9" ht="15" thickBot="1" x14ac:dyDescent="0.35">
      <c r="A7" s="14">
        <f>SUM(G4:G18)</f>
        <v>35</v>
      </c>
      <c r="B7"/>
      <c r="C7" s="23" t="s">
        <v>20</v>
      </c>
      <c r="D7" s="12"/>
      <c r="E7" s="11"/>
      <c r="F7" s="81"/>
      <c r="H7"/>
      <c r="I7"/>
    </row>
    <row r="8" spans="1:9" ht="15.6" thickTop="1" thickBot="1" x14ac:dyDescent="0.35">
      <c r="B8"/>
      <c r="C8" t="s">
        <v>83</v>
      </c>
      <c r="D8" s="3" t="s">
        <v>21</v>
      </c>
      <c r="E8" s="76">
        <f>SUM(E9,E10)</f>
        <v>4</v>
      </c>
      <c r="F8" s="82"/>
      <c r="G8" s="22">
        <v>3</v>
      </c>
      <c r="H8"/>
      <c r="I8"/>
    </row>
    <row r="9" spans="1:9" ht="15" thickTop="1" x14ac:dyDescent="0.3">
      <c r="B9"/>
      <c r="C9"/>
      <c r="D9" s="16" t="s">
        <v>84</v>
      </c>
      <c r="E9" s="46">
        <v>2</v>
      </c>
      <c r="F9" s="83"/>
      <c r="H9"/>
      <c r="I9"/>
    </row>
    <row r="10" spans="1:9" ht="15" thickBot="1" x14ac:dyDescent="0.35">
      <c r="A10" s="28" t="s">
        <v>74</v>
      </c>
      <c r="B10"/>
      <c r="C10"/>
      <c r="D10" s="16" t="s">
        <v>85</v>
      </c>
      <c r="E10" s="13">
        <v>2</v>
      </c>
      <c r="F10" s="83"/>
      <c r="H10"/>
      <c r="I10"/>
    </row>
    <row r="11" spans="1:9" ht="15.6" thickTop="1" thickBot="1" x14ac:dyDescent="0.35">
      <c r="A11" s="44">
        <f>SUM(F16,F18)</f>
        <v>2</v>
      </c>
      <c r="B11"/>
      <c r="C11" t="s">
        <v>86</v>
      </c>
      <c r="D11" s="3" t="s">
        <v>21</v>
      </c>
      <c r="E11" s="76">
        <f>SUM(E12,E13)</f>
        <v>2</v>
      </c>
      <c r="F11" s="82"/>
      <c r="G11" s="22">
        <v>0</v>
      </c>
      <c r="H11"/>
      <c r="I11"/>
    </row>
    <row r="12" spans="1:9" ht="15" thickTop="1" x14ac:dyDescent="0.3">
      <c r="A12" s="29" t="s">
        <v>75</v>
      </c>
      <c r="B12"/>
      <c r="C12"/>
      <c r="D12" s="16" t="s">
        <v>84</v>
      </c>
      <c r="E12" s="46">
        <v>2</v>
      </c>
      <c r="F12" s="83"/>
      <c r="H12"/>
      <c r="I12"/>
    </row>
    <row r="13" spans="1:9" x14ac:dyDescent="0.3">
      <c r="A13" s="45">
        <f>SUM(F17,F19)</f>
        <v>0</v>
      </c>
      <c r="B13"/>
      <c r="C13"/>
      <c r="D13" s="16" t="s">
        <v>85</v>
      </c>
      <c r="E13" s="13">
        <v>0</v>
      </c>
      <c r="F13" s="83"/>
      <c r="H13"/>
      <c r="I13"/>
    </row>
    <row r="14" spans="1:9" x14ac:dyDescent="0.3">
      <c r="B14"/>
      <c r="C14"/>
      <c r="H14"/>
      <c r="I14"/>
    </row>
    <row r="15" spans="1:9" x14ac:dyDescent="0.3">
      <c r="B15"/>
      <c r="C15" s="23" t="s">
        <v>22</v>
      </c>
      <c r="H15"/>
      <c r="I15"/>
    </row>
    <row r="16" spans="1:9" x14ac:dyDescent="0.3">
      <c r="B16"/>
      <c r="C16" t="s">
        <v>159</v>
      </c>
      <c r="D16" s="17" t="s">
        <v>161</v>
      </c>
      <c r="F16" s="19">
        <v>1</v>
      </c>
      <c r="G16" s="22">
        <v>5</v>
      </c>
      <c r="H16"/>
      <c r="I16"/>
    </row>
    <row r="17" spans="2:9" x14ac:dyDescent="0.3">
      <c r="B17"/>
      <c r="C17"/>
      <c r="F17" s="7">
        <v>0</v>
      </c>
      <c r="H17"/>
      <c r="I17"/>
    </row>
    <row r="18" spans="2:9" x14ac:dyDescent="0.3">
      <c r="B18" s="15"/>
      <c r="C18" t="s">
        <v>160</v>
      </c>
      <c r="D18" s="17" t="s">
        <v>162</v>
      </c>
      <c r="F18" s="19">
        <v>1</v>
      </c>
      <c r="G18" s="22">
        <v>3</v>
      </c>
      <c r="H18"/>
      <c r="I18"/>
    </row>
    <row r="19" spans="2:9" x14ac:dyDescent="0.3">
      <c r="B19"/>
      <c r="C19"/>
      <c r="F19" s="7">
        <v>0</v>
      </c>
      <c r="H19"/>
      <c r="I19"/>
    </row>
    <row r="20" spans="2:9" x14ac:dyDescent="0.3">
      <c r="B20"/>
      <c r="C20"/>
      <c r="H20"/>
      <c r="I20"/>
    </row>
    <row r="21" spans="2:9" x14ac:dyDescent="0.3">
      <c r="C21"/>
    </row>
    <row r="22" spans="2:9" x14ac:dyDescent="0.3">
      <c r="C22"/>
    </row>
    <row r="23" spans="2:9" x14ac:dyDescent="0.3">
      <c r="C23"/>
    </row>
    <row r="24" spans="2:9" x14ac:dyDescent="0.3">
      <c r="C24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BD68E-6F7A-44B6-B8D3-7C8E69520F97}">
  <sheetPr>
    <tabColor rgb="FF00B050"/>
  </sheetPr>
  <dimension ref="A1:G41"/>
  <sheetViews>
    <sheetView workbookViewId="0">
      <selection activeCell="E41" sqref="E41"/>
    </sheetView>
  </sheetViews>
  <sheetFormatPr defaultRowHeight="14.4" x14ac:dyDescent="0.3"/>
  <cols>
    <col min="1" max="1" width="16.6640625" customWidth="1"/>
    <col min="2" max="3" width="8.88671875" customWidth="1"/>
    <col min="4" max="4" width="15.33203125" customWidth="1"/>
    <col min="5" max="5" width="21.77734375" style="4" customWidth="1"/>
    <col min="6" max="7" width="8.88671875" style="4"/>
  </cols>
  <sheetData>
    <row r="1" spans="1:7" x14ac:dyDescent="0.3">
      <c r="A1" s="1" t="s">
        <v>24</v>
      </c>
    </row>
    <row r="2" spans="1:7" x14ac:dyDescent="0.3">
      <c r="F2" s="31" t="s">
        <v>89</v>
      </c>
      <c r="G2" s="31" t="s">
        <v>19</v>
      </c>
    </row>
    <row r="3" spans="1:7" x14ac:dyDescent="0.3">
      <c r="A3" s="24" t="str">
        <f>Overview!B2</f>
        <v>Defiant / Valiant</v>
      </c>
      <c r="C3" s="23" t="s">
        <v>25</v>
      </c>
      <c r="E3" s="4">
        <v>30</v>
      </c>
    </row>
    <row r="4" spans="1:7" x14ac:dyDescent="0.3">
      <c r="A4" s="13" t="s">
        <v>73</v>
      </c>
      <c r="C4" s="23"/>
      <c r="D4" t="s">
        <v>147</v>
      </c>
      <c r="E4" s="4">
        <v>4</v>
      </c>
    </row>
    <row r="5" spans="1:7" x14ac:dyDescent="0.3">
      <c r="A5" s="24">
        <f>Overview!B5</f>
        <v>3</v>
      </c>
      <c r="C5" s="23"/>
      <c r="D5" t="s">
        <v>25</v>
      </c>
      <c r="E5" s="4">
        <v>26</v>
      </c>
    </row>
    <row r="6" spans="1:7" x14ac:dyDescent="0.3">
      <c r="A6" s="13" t="s">
        <v>87</v>
      </c>
      <c r="C6" s="23"/>
      <c r="D6" t="s">
        <v>163</v>
      </c>
      <c r="E6" s="4">
        <v>0</v>
      </c>
    </row>
    <row r="7" spans="1:7" x14ac:dyDescent="0.3">
      <c r="A7" s="14">
        <f>SUM(G10:G41)</f>
        <v>162.5</v>
      </c>
      <c r="C7" s="23"/>
      <c r="D7" t="s">
        <v>148</v>
      </c>
      <c r="E7" s="4">
        <v>0</v>
      </c>
    </row>
    <row r="9" spans="1:7" x14ac:dyDescent="0.3">
      <c r="C9" s="23" t="s">
        <v>26</v>
      </c>
    </row>
    <row r="10" spans="1:7" x14ac:dyDescent="0.3">
      <c r="A10" s="28" t="s">
        <v>74</v>
      </c>
      <c r="C10" s="17" t="s">
        <v>27</v>
      </c>
      <c r="G10" s="22"/>
    </row>
    <row r="11" spans="1:7" x14ac:dyDescent="0.3">
      <c r="A11" s="25">
        <f>SUM(F19,F20,F22,F30,F37)</f>
        <v>7</v>
      </c>
      <c r="C11" s="17" t="s">
        <v>28</v>
      </c>
      <c r="G11" s="22"/>
    </row>
    <row r="12" spans="1:7" x14ac:dyDescent="0.3">
      <c r="A12" s="29" t="s">
        <v>75</v>
      </c>
      <c r="C12" s="17" t="s">
        <v>29</v>
      </c>
      <c r="E12" s="4">
        <v>6</v>
      </c>
      <c r="G12" s="22">
        <v>1</v>
      </c>
    </row>
    <row r="13" spans="1:7" x14ac:dyDescent="0.3">
      <c r="A13" s="27">
        <f>SUM(F26,F27,F32,F35)</f>
        <v>5</v>
      </c>
      <c r="C13" s="17" t="s">
        <v>30</v>
      </c>
      <c r="G13" s="22"/>
    </row>
    <row r="14" spans="1:7" x14ac:dyDescent="0.3">
      <c r="C14" s="17" t="s">
        <v>31</v>
      </c>
      <c r="G14" s="22"/>
    </row>
    <row r="15" spans="1:7" x14ac:dyDescent="0.3">
      <c r="A15" s="4"/>
      <c r="C15" s="17" t="s">
        <v>32</v>
      </c>
      <c r="G15" s="22"/>
    </row>
    <row r="16" spans="1:7" x14ac:dyDescent="0.3">
      <c r="C16" s="17" t="s">
        <v>33</v>
      </c>
      <c r="E16" s="4">
        <v>30</v>
      </c>
      <c r="G16" s="22">
        <v>1</v>
      </c>
    </row>
    <row r="18" spans="2:7" x14ac:dyDescent="0.3">
      <c r="B18" s="15"/>
      <c r="C18" s="23" t="s">
        <v>88</v>
      </c>
    </row>
    <row r="19" spans="2:7" x14ac:dyDescent="0.3">
      <c r="C19" s="17" t="s">
        <v>34</v>
      </c>
      <c r="E19" s="4" t="s">
        <v>164</v>
      </c>
      <c r="F19" s="19">
        <v>3</v>
      </c>
      <c r="G19" s="22">
        <v>12</v>
      </c>
    </row>
    <row r="20" spans="2:7" x14ac:dyDescent="0.3">
      <c r="C20" s="32" t="s">
        <v>35</v>
      </c>
      <c r="F20" s="19">
        <v>2</v>
      </c>
      <c r="G20" s="22">
        <v>6</v>
      </c>
    </row>
    <row r="21" spans="2:7" x14ac:dyDescent="0.3">
      <c r="C21" t="s">
        <v>36</v>
      </c>
      <c r="E21" s="4" t="s">
        <v>165</v>
      </c>
      <c r="G21" s="22">
        <v>6</v>
      </c>
    </row>
    <row r="22" spans="2:7" x14ac:dyDescent="0.3">
      <c r="C22" t="s">
        <v>37</v>
      </c>
      <c r="E22" s="4" t="s">
        <v>62</v>
      </c>
      <c r="F22" s="19"/>
      <c r="G22" s="22"/>
    </row>
    <row r="23" spans="2:7" x14ac:dyDescent="0.3">
      <c r="C23" t="s">
        <v>38</v>
      </c>
      <c r="E23" s="4" t="s">
        <v>166</v>
      </c>
      <c r="G23" s="22">
        <v>37.5</v>
      </c>
    </row>
    <row r="25" spans="2:7" x14ac:dyDescent="0.3">
      <c r="C25" s="23" t="s">
        <v>136</v>
      </c>
    </row>
    <row r="26" spans="2:7" x14ac:dyDescent="0.3">
      <c r="C26" t="s">
        <v>39</v>
      </c>
      <c r="E26" s="4" t="s">
        <v>154</v>
      </c>
      <c r="F26" s="33">
        <v>0</v>
      </c>
      <c r="G26" s="22">
        <v>2</v>
      </c>
    </row>
    <row r="27" spans="2:7" x14ac:dyDescent="0.3">
      <c r="C27" t="s">
        <v>40</v>
      </c>
      <c r="E27" s="4" t="s">
        <v>167</v>
      </c>
      <c r="F27" s="33">
        <v>1</v>
      </c>
      <c r="G27" s="22">
        <v>2</v>
      </c>
    </row>
    <row r="28" spans="2:7" x14ac:dyDescent="0.3">
      <c r="D28" t="s">
        <v>168</v>
      </c>
    </row>
    <row r="30" spans="2:7" x14ac:dyDescent="0.3">
      <c r="C30" s="23" t="s">
        <v>90</v>
      </c>
      <c r="E30" s="4" t="s">
        <v>155</v>
      </c>
      <c r="F30" s="19">
        <v>1</v>
      </c>
      <c r="G30" s="22">
        <v>5</v>
      </c>
    </row>
    <row r="32" spans="2:7" x14ac:dyDescent="0.3">
      <c r="C32" s="23" t="s">
        <v>41</v>
      </c>
      <c r="E32" s="4" t="s">
        <v>169</v>
      </c>
      <c r="F32" s="7">
        <v>4</v>
      </c>
      <c r="G32" s="22">
        <v>12</v>
      </c>
    </row>
    <row r="33" spans="3:7" x14ac:dyDescent="0.3">
      <c r="E33" s="34" t="s">
        <v>170</v>
      </c>
    </row>
    <row r="35" spans="3:7" x14ac:dyDescent="0.3">
      <c r="C35" s="23" t="s">
        <v>91</v>
      </c>
      <c r="E35" s="4" t="s">
        <v>92</v>
      </c>
      <c r="F35" s="7">
        <v>0</v>
      </c>
      <c r="G35" s="22">
        <v>3</v>
      </c>
    </row>
    <row r="37" spans="3:7" x14ac:dyDescent="0.3">
      <c r="C37" s="23" t="s">
        <v>93</v>
      </c>
      <c r="F37" s="19">
        <v>1</v>
      </c>
      <c r="G37" s="22">
        <v>3</v>
      </c>
    </row>
    <row r="39" spans="3:7" x14ac:dyDescent="0.3">
      <c r="C39" s="23" t="s">
        <v>94</v>
      </c>
      <c r="E39" s="42" t="s">
        <v>171</v>
      </c>
      <c r="G39" s="22">
        <v>71</v>
      </c>
    </row>
    <row r="41" spans="3:7" x14ac:dyDescent="0.3">
      <c r="C41" s="23" t="s">
        <v>42</v>
      </c>
      <c r="E41" s="47" t="s">
        <v>172</v>
      </c>
      <c r="G41" s="22">
        <v>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ABF60-E5C8-4D3A-BD5D-E65260876912}">
  <sheetPr>
    <tabColor rgb="FF00B050"/>
  </sheetPr>
  <dimension ref="A1:G15"/>
  <sheetViews>
    <sheetView workbookViewId="0">
      <selection activeCell="E14" sqref="E14"/>
    </sheetView>
  </sheetViews>
  <sheetFormatPr defaultRowHeight="14.4" x14ac:dyDescent="0.3"/>
  <cols>
    <col min="1" max="1" width="17.21875" customWidth="1"/>
    <col min="2" max="3" width="8.88671875" customWidth="1"/>
    <col min="4" max="4" width="25.33203125" customWidth="1"/>
    <col min="5" max="5" width="34.33203125" style="4" customWidth="1"/>
    <col min="6" max="6" width="8.88671875" style="4" customWidth="1"/>
    <col min="7" max="7" width="8.88671875" style="4"/>
  </cols>
  <sheetData>
    <row r="1" spans="1:7" x14ac:dyDescent="0.3">
      <c r="A1" s="1" t="s">
        <v>43</v>
      </c>
    </row>
    <row r="2" spans="1:7" x14ac:dyDescent="0.3">
      <c r="F2" s="31" t="s">
        <v>89</v>
      </c>
      <c r="G2" s="31" t="s">
        <v>19</v>
      </c>
    </row>
    <row r="3" spans="1:7" x14ac:dyDescent="0.3">
      <c r="A3" s="24" t="str">
        <f>Overview!B2</f>
        <v>Defiant / Valiant</v>
      </c>
      <c r="C3" s="23" t="s">
        <v>173</v>
      </c>
    </row>
    <row r="4" spans="1:7" x14ac:dyDescent="0.3">
      <c r="A4" s="13" t="s">
        <v>73</v>
      </c>
      <c r="C4" t="s">
        <v>174</v>
      </c>
      <c r="D4" t="s">
        <v>222</v>
      </c>
      <c r="E4" s="4" t="s">
        <v>176</v>
      </c>
      <c r="F4" s="19">
        <v>13</v>
      </c>
      <c r="G4" s="22">
        <v>112</v>
      </c>
    </row>
    <row r="5" spans="1:7" x14ac:dyDescent="0.3">
      <c r="A5" s="24">
        <f>Overview!B5</f>
        <v>3</v>
      </c>
      <c r="C5" s="32" t="s">
        <v>175</v>
      </c>
      <c r="D5" t="s">
        <v>225</v>
      </c>
    </row>
    <row r="6" spans="1:7" x14ac:dyDescent="0.3">
      <c r="A6" s="13" t="s">
        <v>87</v>
      </c>
      <c r="C6" s="32" t="s">
        <v>223</v>
      </c>
      <c r="D6" t="s">
        <v>224</v>
      </c>
      <c r="E6" s="4" t="s">
        <v>177</v>
      </c>
      <c r="F6" s="80"/>
      <c r="G6" s="22">
        <v>1</v>
      </c>
    </row>
    <row r="7" spans="1:7" x14ac:dyDescent="0.3">
      <c r="A7" s="14">
        <f>SUM(G4:G14)</f>
        <v>120</v>
      </c>
      <c r="F7" s="31"/>
      <c r="G7" s="31"/>
    </row>
    <row r="8" spans="1:7" x14ac:dyDescent="0.3">
      <c r="C8" s="23" t="s">
        <v>180</v>
      </c>
    </row>
    <row r="9" spans="1:7" x14ac:dyDescent="0.3">
      <c r="D9" s="17" t="s">
        <v>179</v>
      </c>
      <c r="E9" s="4">
        <v>1</v>
      </c>
      <c r="F9" s="19">
        <v>2</v>
      </c>
      <c r="G9" s="22">
        <v>2</v>
      </c>
    </row>
    <row r="10" spans="1:7" x14ac:dyDescent="0.3">
      <c r="A10" s="28" t="s">
        <v>74</v>
      </c>
      <c r="D10" s="17" t="s">
        <v>181</v>
      </c>
      <c r="F10" s="80"/>
      <c r="G10" s="80"/>
    </row>
    <row r="11" spans="1:7" x14ac:dyDescent="0.3">
      <c r="A11" s="25">
        <f>SUM(F4,F9,F12)</f>
        <v>17</v>
      </c>
    </row>
    <row r="12" spans="1:7" x14ac:dyDescent="0.3">
      <c r="A12" s="29" t="s">
        <v>75</v>
      </c>
      <c r="C12" s="23" t="s">
        <v>44</v>
      </c>
      <c r="E12" s="34" t="s">
        <v>96</v>
      </c>
      <c r="F12" s="19">
        <v>2</v>
      </c>
      <c r="G12" s="22">
        <v>3</v>
      </c>
    </row>
    <row r="13" spans="1:7" x14ac:dyDescent="0.3">
      <c r="A13" s="27">
        <f>SUM(F14)</f>
        <v>1</v>
      </c>
    </row>
    <row r="14" spans="1:7" x14ac:dyDescent="0.3">
      <c r="A14" t="s">
        <v>99</v>
      </c>
      <c r="C14" s="23" t="s">
        <v>97</v>
      </c>
      <c r="E14" s="34" t="s">
        <v>98</v>
      </c>
      <c r="F14" s="7">
        <v>1</v>
      </c>
      <c r="G14" s="22">
        <v>2</v>
      </c>
    </row>
    <row r="15" spans="1:7" x14ac:dyDescent="0.3">
      <c r="A15" s="4"/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8D1DD-CCC4-47D7-AEB5-AE92FF6593EB}">
  <sheetPr>
    <tabColor rgb="FF00B050"/>
  </sheetPr>
  <dimension ref="A1:G19"/>
  <sheetViews>
    <sheetView workbookViewId="0">
      <selection activeCell="E16" sqref="E16"/>
    </sheetView>
  </sheetViews>
  <sheetFormatPr defaultRowHeight="14.4" x14ac:dyDescent="0.3"/>
  <cols>
    <col min="1" max="1" width="19.33203125" customWidth="1"/>
    <col min="2" max="3" width="8.88671875" customWidth="1"/>
    <col min="4" max="4" width="17.88671875" customWidth="1"/>
    <col min="5" max="5" width="34.77734375" style="4" customWidth="1"/>
    <col min="6" max="7" width="8.88671875" style="4"/>
  </cols>
  <sheetData>
    <row r="1" spans="1:7" x14ac:dyDescent="0.3">
      <c r="A1" s="1" t="s">
        <v>45</v>
      </c>
    </row>
    <row r="2" spans="1:7" x14ac:dyDescent="0.3">
      <c r="F2" s="31" t="s">
        <v>19</v>
      </c>
      <c r="G2" s="31" t="s">
        <v>89</v>
      </c>
    </row>
    <row r="3" spans="1:7" x14ac:dyDescent="0.3">
      <c r="A3" s="24" t="str">
        <f>Overview!B2</f>
        <v>Defiant / Valiant</v>
      </c>
      <c r="C3" s="90" t="s">
        <v>173</v>
      </c>
      <c r="E3" s="4" t="s">
        <v>167</v>
      </c>
      <c r="F3" s="91">
        <v>23</v>
      </c>
      <c r="G3" s="92">
        <v>49</v>
      </c>
    </row>
    <row r="4" spans="1:7" x14ac:dyDescent="0.3">
      <c r="A4" s="13" t="s">
        <v>73</v>
      </c>
      <c r="D4" t="s">
        <v>178</v>
      </c>
      <c r="E4" s="4" t="s">
        <v>219</v>
      </c>
      <c r="F4" s="34"/>
      <c r="G4" s="34"/>
    </row>
    <row r="5" spans="1:7" x14ac:dyDescent="0.3">
      <c r="A5" s="24">
        <f>Overview!B5</f>
        <v>3</v>
      </c>
      <c r="F5" s="34"/>
      <c r="G5" s="34"/>
    </row>
    <row r="6" spans="1:7" x14ac:dyDescent="0.3">
      <c r="A6" s="13" t="s">
        <v>87</v>
      </c>
      <c r="F6" s="34"/>
      <c r="G6" s="34"/>
    </row>
    <row r="7" spans="1:7" x14ac:dyDescent="0.3">
      <c r="A7" s="14">
        <f>SUM(F7:F19)</f>
        <v>66</v>
      </c>
      <c r="C7" s="23" t="s">
        <v>95</v>
      </c>
      <c r="E7" s="34" t="s">
        <v>144</v>
      </c>
      <c r="F7" s="39"/>
      <c r="G7" s="20">
        <v>6</v>
      </c>
    </row>
    <row r="9" spans="1:7" x14ac:dyDescent="0.3">
      <c r="A9" t="s">
        <v>77</v>
      </c>
      <c r="C9" s="23" t="s">
        <v>100</v>
      </c>
      <c r="E9" s="34" t="s">
        <v>221</v>
      </c>
      <c r="F9" s="22">
        <v>6</v>
      </c>
      <c r="G9" s="20">
        <v>10</v>
      </c>
    </row>
    <row r="10" spans="1:7" ht="15" thickBot="1" x14ac:dyDescent="0.35">
      <c r="A10" s="28" t="s">
        <v>74</v>
      </c>
    </row>
    <row r="11" spans="1:7" ht="15" thickBot="1" x14ac:dyDescent="0.35">
      <c r="A11" s="25"/>
      <c r="C11" s="23" t="s">
        <v>101</v>
      </c>
      <c r="E11" s="34" t="s">
        <v>220</v>
      </c>
      <c r="F11" s="22">
        <v>25</v>
      </c>
      <c r="G11" s="84">
        <v>25</v>
      </c>
    </row>
    <row r="12" spans="1:7" x14ac:dyDescent="0.3">
      <c r="A12" s="29" t="s">
        <v>75</v>
      </c>
    </row>
    <row r="13" spans="1:7" x14ac:dyDescent="0.3">
      <c r="A13" s="26"/>
      <c r="C13" s="23" t="s">
        <v>46</v>
      </c>
      <c r="F13" s="22">
        <v>12</v>
      </c>
    </row>
    <row r="14" spans="1:7" x14ac:dyDescent="0.3">
      <c r="A14" s="35" t="s">
        <v>76</v>
      </c>
      <c r="C14" s="32" t="s">
        <v>226</v>
      </c>
      <c r="D14" t="s">
        <v>227</v>
      </c>
      <c r="G14" s="21">
        <v>24</v>
      </c>
    </row>
    <row r="15" spans="1:7" x14ac:dyDescent="0.3">
      <c r="A15" s="38">
        <f>SUM(G3,G7,G9)</f>
        <v>65</v>
      </c>
    </row>
    <row r="16" spans="1:7" x14ac:dyDescent="0.3">
      <c r="A16" s="36" t="s">
        <v>79</v>
      </c>
      <c r="C16" s="23" t="s">
        <v>102</v>
      </c>
      <c r="E16" s="34" t="s">
        <v>156</v>
      </c>
      <c r="F16" s="22">
        <v>23</v>
      </c>
    </row>
    <row r="17" spans="1:7" ht="15" thickBot="1" x14ac:dyDescent="0.35">
      <c r="A17" s="37">
        <f>SUM(G14)</f>
        <v>24</v>
      </c>
    </row>
    <row r="18" spans="1:7" ht="15.6" thickTop="1" thickBot="1" x14ac:dyDescent="0.35">
      <c r="C18" s="77" t="s">
        <v>103</v>
      </c>
      <c r="G18" s="48">
        <f>SUM(G3,G7,G9)</f>
        <v>65</v>
      </c>
    </row>
    <row r="19" spans="1:7" ht="15" thickTop="1" x14ac:dyDescent="0.3"/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4E70-5E5E-4DB7-A956-39E28FF5EE9D}">
  <sheetPr>
    <tabColor rgb="FF00B050"/>
  </sheetPr>
  <dimension ref="A1:H56"/>
  <sheetViews>
    <sheetView zoomScaleNormal="100" workbookViewId="0">
      <selection activeCell="E56" sqref="E56"/>
    </sheetView>
  </sheetViews>
  <sheetFormatPr defaultRowHeight="14.4" x14ac:dyDescent="0.3"/>
  <cols>
    <col min="1" max="1" width="15" customWidth="1"/>
    <col min="4" max="4" width="15.109375" customWidth="1"/>
    <col min="5" max="5" width="46.88671875" style="4" customWidth="1"/>
    <col min="6" max="7" width="8.88671875" style="4"/>
  </cols>
  <sheetData>
    <row r="1" spans="1:7" x14ac:dyDescent="0.3">
      <c r="A1" s="1" t="s">
        <v>47</v>
      </c>
    </row>
    <row r="2" spans="1:7" x14ac:dyDescent="0.3">
      <c r="F2" s="31" t="s">
        <v>89</v>
      </c>
      <c r="G2" s="31" t="s">
        <v>19</v>
      </c>
    </row>
    <row r="3" spans="1:7" x14ac:dyDescent="0.3">
      <c r="A3" s="24" t="str">
        <f>Overview!B2</f>
        <v>Defiant / Valiant</v>
      </c>
      <c r="C3" s="23" t="s">
        <v>48</v>
      </c>
      <c r="E3" s="34"/>
    </row>
    <row r="4" spans="1:7" x14ac:dyDescent="0.3">
      <c r="A4" s="13" t="s">
        <v>73</v>
      </c>
      <c r="C4" s="32" t="s">
        <v>104</v>
      </c>
      <c r="G4" s="22">
        <v>6</v>
      </c>
    </row>
    <row r="5" spans="1:7" x14ac:dyDescent="0.3">
      <c r="A5" s="24">
        <f>Overview!B5</f>
        <v>3</v>
      </c>
      <c r="C5" s="32" t="s">
        <v>137</v>
      </c>
      <c r="E5" s="4" t="s">
        <v>62</v>
      </c>
      <c r="G5" s="22"/>
    </row>
    <row r="6" spans="1:7" x14ac:dyDescent="0.3">
      <c r="A6" s="13" t="s">
        <v>87</v>
      </c>
    </row>
    <row r="7" spans="1:7" x14ac:dyDescent="0.3">
      <c r="A7" s="14">
        <f>SUM(G4:G56)</f>
        <v>59.5</v>
      </c>
      <c r="C7" s="23" t="s">
        <v>49</v>
      </c>
      <c r="E7" s="13" t="s">
        <v>182</v>
      </c>
    </row>
    <row r="8" spans="1:7" x14ac:dyDescent="0.3">
      <c r="C8" s="40" t="s">
        <v>105</v>
      </c>
      <c r="E8" s="4" t="s">
        <v>106</v>
      </c>
      <c r="F8" s="19">
        <v>1</v>
      </c>
      <c r="G8" s="22">
        <v>1.5</v>
      </c>
    </row>
    <row r="9" spans="1:7" x14ac:dyDescent="0.3">
      <c r="A9" t="s">
        <v>77</v>
      </c>
      <c r="C9" s="40" t="s">
        <v>107</v>
      </c>
      <c r="E9" s="4" t="s">
        <v>132</v>
      </c>
      <c r="F9" s="7">
        <v>1</v>
      </c>
      <c r="G9" s="22">
        <v>1.5</v>
      </c>
    </row>
    <row r="10" spans="1:7" x14ac:dyDescent="0.3">
      <c r="A10" s="28" t="s">
        <v>74</v>
      </c>
      <c r="C10" s="32" t="s">
        <v>108</v>
      </c>
      <c r="E10" s="4" t="s">
        <v>62</v>
      </c>
      <c r="F10" s="19"/>
      <c r="G10" s="22"/>
    </row>
    <row r="11" spans="1:7" x14ac:dyDescent="0.3">
      <c r="A11" s="25">
        <f>SUM(F8,F10,F13,F16,F23,F27,F35,F38,F40)</f>
        <v>23</v>
      </c>
      <c r="C11" s="32" t="s">
        <v>109</v>
      </c>
      <c r="E11" s="34" t="s">
        <v>72</v>
      </c>
      <c r="G11" s="22">
        <v>3</v>
      </c>
    </row>
    <row r="12" spans="1:7" x14ac:dyDescent="0.3">
      <c r="A12" s="29" t="s">
        <v>75</v>
      </c>
    </row>
    <row r="13" spans="1:7" x14ac:dyDescent="0.3">
      <c r="A13" s="26">
        <f>SUM(F9,F30,F33,F36,F39,F43,F47,F50,F54)</f>
        <v>9</v>
      </c>
      <c r="C13" s="23" t="s">
        <v>50</v>
      </c>
      <c r="E13" s="4" t="s">
        <v>62</v>
      </c>
      <c r="F13" s="19"/>
      <c r="G13" s="22"/>
    </row>
    <row r="14" spans="1:7" x14ac:dyDescent="0.3">
      <c r="A14" t="s">
        <v>99</v>
      </c>
    </row>
    <row r="15" spans="1:7" x14ac:dyDescent="0.3">
      <c r="C15" s="23" t="s">
        <v>51</v>
      </c>
    </row>
    <row r="16" spans="1:7" x14ac:dyDescent="0.3">
      <c r="C16" s="32" t="s">
        <v>52</v>
      </c>
      <c r="F16" s="19">
        <v>5</v>
      </c>
      <c r="G16" s="22">
        <v>1</v>
      </c>
    </row>
    <row r="17" spans="3:8" x14ac:dyDescent="0.3">
      <c r="D17" s="32" t="s">
        <v>110</v>
      </c>
      <c r="E17" s="34" t="s">
        <v>183</v>
      </c>
    </row>
    <row r="18" spans="3:8" x14ac:dyDescent="0.3">
      <c r="D18" s="32" t="s">
        <v>111</v>
      </c>
      <c r="E18" s="34" t="s">
        <v>184</v>
      </c>
    </row>
    <row r="19" spans="3:8" x14ac:dyDescent="0.3">
      <c r="D19" s="32" t="s">
        <v>112</v>
      </c>
      <c r="E19" s="34" t="s">
        <v>185</v>
      </c>
    </row>
    <row r="20" spans="3:8" x14ac:dyDescent="0.3">
      <c r="D20" s="32" t="s">
        <v>113</v>
      </c>
      <c r="E20" s="34" t="s">
        <v>116</v>
      </c>
      <c r="G20" s="22"/>
    </row>
    <row r="21" spans="3:8" x14ac:dyDescent="0.3">
      <c r="D21" s="32" t="s">
        <v>114</v>
      </c>
      <c r="E21" s="34" t="s">
        <v>117</v>
      </c>
      <c r="G21" s="22">
        <v>2</v>
      </c>
    </row>
    <row r="22" spans="3:8" x14ac:dyDescent="0.3">
      <c r="D22" s="32" t="s">
        <v>115</v>
      </c>
      <c r="E22" s="4" t="s">
        <v>186</v>
      </c>
      <c r="G22" s="22">
        <v>0</v>
      </c>
    </row>
    <row r="23" spans="3:8" x14ac:dyDescent="0.3">
      <c r="C23" s="32" t="s">
        <v>53</v>
      </c>
      <c r="F23" s="19">
        <v>5</v>
      </c>
      <c r="G23" s="22">
        <v>1</v>
      </c>
    </row>
    <row r="24" spans="3:8" x14ac:dyDescent="0.3">
      <c r="D24" s="32" t="s">
        <v>113</v>
      </c>
      <c r="E24" s="34" t="s">
        <v>116</v>
      </c>
      <c r="G24" s="22"/>
    </row>
    <row r="25" spans="3:8" x14ac:dyDescent="0.3">
      <c r="D25" s="32" t="s">
        <v>114</v>
      </c>
      <c r="E25" s="34" t="s">
        <v>119</v>
      </c>
    </row>
    <row r="26" spans="3:8" x14ac:dyDescent="0.3">
      <c r="D26" s="32" t="s">
        <v>115</v>
      </c>
      <c r="E26" s="4" t="s">
        <v>186</v>
      </c>
    </row>
    <row r="27" spans="3:8" x14ac:dyDescent="0.3">
      <c r="C27" s="32" t="s">
        <v>54</v>
      </c>
      <c r="F27" s="19">
        <v>5</v>
      </c>
      <c r="G27" s="22">
        <v>1</v>
      </c>
    </row>
    <row r="28" spans="3:8" x14ac:dyDescent="0.3">
      <c r="D28" s="32" t="s">
        <v>113</v>
      </c>
      <c r="E28" s="34" t="s">
        <v>116</v>
      </c>
      <c r="G28" s="22"/>
    </row>
    <row r="29" spans="3:8" x14ac:dyDescent="0.3">
      <c r="D29" s="32" t="s">
        <v>114</v>
      </c>
      <c r="E29" s="34" t="s">
        <v>119</v>
      </c>
    </row>
    <row r="30" spans="3:8" x14ac:dyDescent="0.3">
      <c r="C30" s="32" t="s">
        <v>55</v>
      </c>
      <c r="E30" s="34" t="s">
        <v>228</v>
      </c>
      <c r="F30" s="7">
        <v>0</v>
      </c>
      <c r="G30" s="22">
        <v>2</v>
      </c>
      <c r="H30" t="s">
        <v>229</v>
      </c>
    </row>
    <row r="32" spans="3:8" x14ac:dyDescent="0.3">
      <c r="C32" s="23" t="s">
        <v>56</v>
      </c>
    </row>
    <row r="33" spans="3:7" x14ac:dyDescent="0.3">
      <c r="C33" s="32" t="s">
        <v>57</v>
      </c>
      <c r="E33" s="34" t="s">
        <v>187</v>
      </c>
      <c r="F33" s="7">
        <v>1</v>
      </c>
      <c r="G33" s="22">
        <v>6</v>
      </c>
    </row>
    <row r="34" spans="3:7" x14ac:dyDescent="0.3">
      <c r="C34" s="32" t="s">
        <v>58</v>
      </c>
    </row>
    <row r="35" spans="3:7" x14ac:dyDescent="0.3">
      <c r="D35" t="s">
        <v>120</v>
      </c>
      <c r="E35" s="34" t="s">
        <v>122</v>
      </c>
      <c r="F35" s="19">
        <v>0</v>
      </c>
      <c r="G35" s="22">
        <v>1</v>
      </c>
    </row>
    <row r="36" spans="3:7" x14ac:dyDescent="0.3">
      <c r="D36" t="s">
        <v>121</v>
      </c>
      <c r="E36" s="4">
        <v>1</v>
      </c>
      <c r="F36" s="7">
        <v>0</v>
      </c>
      <c r="G36" s="22">
        <v>0</v>
      </c>
    </row>
    <row r="37" spans="3:7" x14ac:dyDescent="0.3">
      <c r="C37" s="32" t="s">
        <v>123</v>
      </c>
    </row>
    <row r="38" spans="3:7" x14ac:dyDescent="0.3">
      <c r="D38" t="s">
        <v>120</v>
      </c>
      <c r="E38" s="4" t="s">
        <v>231</v>
      </c>
      <c r="F38" s="19">
        <v>6</v>
      </c>
      <c r="G38" s="22">
        <v>12</v>
      </c>
    </row>
    <row r="39" spans="3:7" x14ac:dyDescent="0.3">
      <c r="D39" t="s">
        <v>121</v>
      </c>
      <c r="E39" s="4" t="s">
        <v>230</v>
      </c>
      <c r="F39" s="7">
        <v>2</v>
      </c>
      <c r="G39" s="22">
        <v>1.5</v>
      </c>
    </row>
    <row r="40" spans="3:7" x14ac:dyDescent="0.3">
      <c r="C40" s="32" t="s">
        <v>59</v>
      </c>
      <c r="F40" s="19">
        <v>1</v>
      </c>
      <c r="G40" s="22">
        <v>1</v>
      </c>
    </row>
    <row r="42" spans="3:7" x14ac:dyDescent="0.3">
      <c r="C42" s="23" t="s">
        <v>60</v>
      </c>
    </row>
    <row r="43" spans="3:7" x14ac:dyDescent="0.3">
      <c r="C43" s="41" t="s">
        <v>188</v>
      </c>
      <c r="F43" s="7">
        <v>2</v>
      </c>
      <c r="G43" s="22">
        <v>2</v>
      </c>
    </row>
    <row r="44" spans="3:7" x14ac:dyDescent="0.3">
      <c r="D44" t="s">
        <v>124</v>
      </c>
      <c r="E44" s="4">
        <v>2</v>
      </c>
    </row>
    <row r="45" spans="3:7" x14ac:dyDescent="0.3">
      <c r="D45" t="s">
        <v>125</v>
      </c>
      <c r="E45" s="4" t="s">
        <v>127</v>
      </c>
    </row>
    <row r="46" spans="3:7" x14ac:dyDescent="0.3">
      <c r="D46" t="s">
        <v>126</v>
      </c>
      <c r="E46" s="4" t="s">
        <v>128</v>
      </c>
    </row>
    <row r="47" spans="3:7" x14ac:dyDescent="0.3">
      <c r="C47" s="32" t="s">
        <v>61</v>
      </c>
      <c r="F47" s="7">
        <v>2</v>
      </c>
      <c r="G47" s="22">
        <v>1</v>
      </c>
    </row>
    <row r="49" spans="3:7" x14ac:dyDescent="0.3">
      <c r="C49" s="23" t="s">
        <v>138</v>
      </c>
    </row>
    <row r="50" spans="3:7" x14ac:dyDescent="0.3">
      <c r="C50" t="s">
        <v>139</v>
      </c>
      <c r="E50" s="4" t="s">
        <v>62</v>
      </c>
      <c r="F50" s="7">
        <v>0</v>
      </c>
      <c r="G50" s="22">
        <v>0</v>
      </c>
    </row>
    <row r="51" spans="3:7" x14ac:dyDescent="0.3">
      <c r="C51" t="s">
        <v>189</v>
      </c>
      <c r="F51" s="7">
        <v>1</v>
      </c>
      <c r="G51" s="22">
        <v>3</v>
      </c>
    </row>
    <row r="52" spans="3:7" x14ac:dyDescent="0.3">
      <c r="C52" t="s">
        <v>190</v>
      </c>
      <c r="E52" s="4" t="s">
        <v>62</v>
      </c>
      <c r="F52" s="7"/>
      <c r="G52" s="22"/>
    </row>
    <row r="54" spans="3:7" x14ac:dyDescent="0.3">
      <c r="C54" s="23" t="s">
        <v>63</v>
      </c>
      <c r="E54" s="4" t="s">
        <v>131</v>
      </c>
      <c r="F54" s="7">
        <v>1</v>
      </c>
      <c r="G54" s="22">
        <v>8</v>
      </c>
    </row>
    <row r="55" spans="3:7" x14ac:dyDescent="0.3">
      <c r="C55" t="s">
        <v>129</v>
      </c>
      <c r="E55" s="4" t="s">
        <v>191</v>
      </c>
      <c r="G55" s="22">
        <v>2</v>
      </c>
    </row>
    <row r="56" spans="3:7" x14ac:dyDescent="0.3">
      <c r="C56" s="32" t="s">
        <v>130</v>
      </c>
      <c r="E56" s="34" t="s">
        <v>232</v>
      </c>
      <c r="G56" s="22">
        <v>3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86B4B-1823-46B8-8375-3140E7B133FA}">
  <sheetPr>
    <tabColor rgb="FF00B050"/>
  </sheetPr>
  <dimension ref="A1:G89"/>
  <sheetViews>
    <sheetView topLeftCell="A10" workbookViewId="0">
      <selection activeCell="E33" sqref="E33"/>
    </sheetView>
  </sheetViews>
  <sheetFormatPr defaultRowHeight="14.4" x14ac:dyDescent="0.3"/>
  <cols>
    <col min="1" max="1" width="15.33203125" customWidth="1"/>
    <col min="2" max="2" width="10.77734375" customWidth="1"/>
    <col min="3" max="3" width="7.44140625" style="17" customWidth="1"/>
    <col min="4" max="4" width="17.33203125" style="17" customWidth="1"/>
    <col min="5" max="5" width="29.109375" style="4" customWidth="1"/>
    <col min="6" max="6" width="6.21875" customWidth="1"/>
    <col min="7" max="7" width="5.5546875" style="47" bestFit="1" customWidth="1"/>
  </cols>
  <sheetData>
    <row r="1" spans="1:7" x14ac:dyDescent="0.3">
      <c r="A1" s="1" t="s">
        <v>64</v>
      </c>
      <c r="B1" s="1"/>
    </row>
    <row r="2" spans="1:7" x14ac:dyDescent="0.3">
      <c r="F2" s="31" t="s">
        <v>89</v>
      </c>
      <c r="G2" s="49" t="s">
        <v>19</v>
      </c>
    </row>
    <row r="3" spans="1:7" x14ac:dyDescent="0.3">
      <c r="A3" s="24" t="str">
        <f>Overview!B2</f>
        <v>Defiant / Valiant</v>
      </c>
      <c r="B3" s="10"/>
      <c r="C3" s="51" t="s">
        <v>65</v>
      </c>
      <c r="D3" s="51"/>
      <c r="F3" s="4"/>
      <c r="G3" s="50"/>
    </row>
    <row r="4" spans="1:7" x14ac:dyDescent="0.3">
      <c r="A4" s="13" t="s">
        <v>73</v>
      </c>
      <c r="B4" s="13"/>
      <c r="C4" s="17" t="s">
        <v>149</v>
      </c>
      <c r="F4" s="31"/>
      <c r="G4" s="53">
        <v>3</v>
      </c>
    </row>
    <row r="5" spans="1:7" x14ac:dyDescent="0.3">
      <c r="A5" s="24">
        <f>Overview!B5</f>
        <v>3</v>
      </c>
      <c r="B5" s="10"/>
      <c r="C5" s="17" t="s">
        <v>150</v>
      </c>
      <c r="F5" s="4"/>
      <c r="G5" s="53">
        <v>3</v>
      </c>
    </row>
    <row r="6" spans="1:7" x14ac:dyDescent="0.3">
      <c r="A6" s="13" t="s">
        <v>87</v>
      </c>
      <c r="B6" s="13"/>
      <c r="F6" s="4"/>
    </row>
    <row r="7" spans="1:7" x14ac:dyDescent="0.3">
      <c r="A7" s="14">
        <f>SUM(G4:G44)</f>
        <v>24</v>
      </c>
      <c r="B7" s="55"/>
      <c r="C7" s="51" t="s">
        <v>66</v>
      </c>
      <c r="D7" s="51"/>
      <c r="E7" s="4" t="s">
        <v>62</v>
      </c>
      <c r="F7" s="4"/>
    </row>
    <row r="8" spans="1:7" x14ac:dyDescent="0.3">
      <c r="C8" s="17" t="s">
        <v>192</v>
      </c>
      <c r="F8" s="7">
        <v>2.75</v>
      </c>
      <c r="G8" s="53">
        <v>3</v>
      </c>
    </row>
    <row r="9" spans="1:7" x14ac:dyDescent="0.3">
      <c r="A9" t="s">
        <v>77</v>
      </c>
      <c r="D9" s="17" t="s">
        <v>193</v>
      </c>
      <c r="E9" s="4" t="s">
        <v>195</v>
      </c>
    </row>
    <row r="10" spans="1:7" x14ac:dyDescent="0.3">
      <c r="A10" s="28" t="s">
        <v>74</v>
      </c>
      <c r="B10" s="13"/>
      <c r="D10" s="17" t="s">
        <v>194</v>
      </c>
      <c r="E10" s="4">
        <v>30</v>
      </c>
    </row>
    <row r="11" spans="1:7" x14ac:dyDescent="0.3">
      <c r="A11" s="25"/>
      <c r="B11" s="10"/>
      <c r="D11" s="17" t="s">
        <v>196</v>
      </c>
      <c r="E11" s="4">
        <v>1</v>
      </c>
    </row>
    <row r="12" spans="1:7" x14ac:dyDescent="0.3">
      <c r="A12" s="29" t="s">
        <v>75</v>
      </c>
      <c r="B12" s="13"/>
      <c r="D12" s="17" t="s">
        <v>204</v>
      </c>
      <c r="E12" s="4">
        <v>1</v>
      </c>
    </row>
    <row r="13" spans="1:7" x14ac:dyDescent="0.3">
      <c r="A13" s="26">
        <f>SUM(F8,F19,F31,F41)</f>
        <v>6.5</v>
      </c>
      <c r="B13" s="10"/>
      <c r="D13" s="17" t="s">
        <v>202</v>
      </c>
      <c r="E13" s="34" t="s">
        <v>203</v>
      </c>
    </row>
    <row r="14" spans="1:7" x14ac:dyDescent="0.3">
      <c r="D14" s="17" t="s">
        <v>197</v>
      </c>
      <c r="E14" s="34" t="s">
        <v>198</v>
      </c>
    </row>
    <row r="15" spans="1:7" x14ac:dyDescent="0.3">
      <c r="D15" s="17" t="s">
        <v>199</v>
      </c>
      <c r="E15" s="4" t="s">
        <v>200</v>
      </c>
    </row>
    <row r="16" spans="1:7" x14ac:dyDescent="0.3">
      <c r="D16" s="17" t="s">
        <v>201</v>
      </c>
      <c r="E16" s="4" t="s">
        <v>205</v>
      </c>
      <c r="G16" s="53">
        <v>0</v>
      </c>
    </row>
    <row r="17" spans="3:7" x14ac:dyDescent="0.3">
      <c r="D17" s="17" t="s">
        <v>206</v>
      </c>
      <c r="E17" s="4" t="s">
        <v>118</v>
      </c>
      <c r="G17" s="53">
        <v>0</v>
      </c>
    </row>
    <row r="19" spans="3:7" x14ac:dyDescent="0.3">
      <c r="C19" s="17" t="s">
        <v>207</v>
      </c>
      <c r="F19" s="7">
        <v>2.75</v>
      </c>
      <c r="G19" s="53">
        <v>3</v>
      </c>
    </row>
    <row r="20" spans="3:7" x14ac:dyDescent="0.3">
      <c r="D20" s="17" t="s">
        <v>193</v>
      </c>
      <c r="E20" s="4" t="s">
        <v>195</v>
      </c>
    </row>
    <row r="21" spans="3:7" x14ac:dyDescent="0.3">
      <c r="D21" s="17" t="s">
        <v>194</v>
      </c>
      <c r="E21" s="4">
        <v>30</v>
      </c>
    </row>
    <row r="22" spans="3:7" x14ac:dyDescent="0.3">
      <c r="D22" s="17" t="s">
        <v>196</v>
      </c>
      <c r="E22" s="4">
        <v>1</v>
      </c>
    </row>
    <row r="23" spans="3:7" x14ac:dyDescent="0.3">
      <c r="D23" s="17" t="s">
        <v>204</v>
      </c>
      <c r="E23" s="4">
        <v>1</v>
      </c>
    </row>
    <row r="24" spans="3:7" x14ac:dyDescent="0.3">
      <c r="D24" s="17" t="s">
        <v>202</v>
      </c>
      <c r="E24" s="34" t="s">
        <v>203</v>
      </c>
    </row>
    <row r="25" spans="3:7" x14ac:dyDescent="0.3">
      <c r="D25" s="17" t="s">
        <v>197</v>
      </c>
      <c r="E25" s="34" t="s">
        <v>198</v>
      </c>
    </row>
    <row r="26" spans="3:7" ht="14.4" customHeight="1" x14ac:dyDescent="0.3">
      <c r="D26" s="17" t="s">
        <v>199</v>
      </c>
      <c r="E26" s="4" t="s">
        <v>208</v>
      </c>
    </row>
    <row r="27" spans="3:7" x14ac:dyDescent="0.3">
      <c r="D27" s="17" t="s">
        <v>201</v>
      </c>
      <c r="E27" s="4" t="s">
        <v>205</v>
      </c>
      <c r="G27" s="53">
        <v>0</v>
      </c>
    </row>
    <row r="28" spans="3:7" x14ac:dyDescent="0.3">
      <c r="D28" s="17" t="s">
        <v>206</v>
      </c>
      <c r="E28" s="4" t="s">
        <v>118</v>
      </c>
      <c r="G28" s="53">
        <v>0</v>
      </c>
    </row>
    <row r="30" spans="3:7" x14ac:dyDescent="0.3">
      <c r="C30" s="51" t="s">
        <v>67</v>
      </c>
      <c r="D30" s="51"/>
      <c r="F30" s="4"/>
    </row>
    <row r="31" spans="3:7" x14ac:dyDescent="0.3">
      <c r="C31" s="40" t="s">
        <v>209</v>
      </c>
      <c r="D31" s="51"/>
      <c r="F31" s="7">
        <v>1</v>
      </c>
      <c r="G31" s="53">
        <v>6</v>
      </c>
    </row>
    <row r="32" spans="3:7" x14ac:dyDescent="0.3">
      <c r="C32" s="51"/>
      <c r="D32" s="40" t="s">
        <v>210</v>
      </c>
      <c r="E32" s="4" t="s">
        <v>233</v>
      </c>
      <c r="F32" s="4"/>
    </row>
    <row r="33" spans="2:7" x14ac:dyDescent="0.3">
      <c r="C33" s="51"/>
      <c r="D33" s="40" t="s">
        <v>211</v>
      </c>
      <c r="E33" s="4">
        <v>1</v>
      </c>
      <c r="F33" s="4"/>
    </row>
    <row r="34" spans="2:7" x14ac:dyDescent="0.3">
      <c r="C34" s="51"/>
      <c r="D34" s="40" t="s">
        <v>197</v>
      </c>
      <c r="E34" s="34" t="s">
        <v>213</v>
      </c>
      <c r="F34" s="4"/>
    </row>
    <row r="35" spans="2:7" x14ac:dyDescent="0.3">
      <c r="C35" s="51"/>
      <c r="D35" s="40" t="s">
        <v>212</v>
      </c>
      <c r="E35" s="34" t="s">
        <v>214</v>
      </c>
      <c r="F35" s="4"/>
      <c r="G35" s="53">
        <v>1</v>
      </c>
    </row>
    <row r="36" spans="2:7" x14ac:dyDescent="0.3">
      <c r="C36" s="51"/>
      <c r="D36" s="40" t="s">
        <v>178</v>
      </c>
      <c r="E36" s="4" t="s">
        <v>215</v>
      </c>
      <c r="F36" s="4"/>
    </row>
    <row r="37" spans="2:7" x14ac:dyDescent="0.3">
      <c r="C37" s="51"/>
      <c r="D37" s="40" t="s">
        <v>201</v>
      </c>
      <c r="E37" s="4" t="s">
        <v>216</v>
      </c>
      <c r="F37" s="4"/>
      <c r="G37" s="53">
        <v>0</v>
      </c>
    </row>
    <row r="38" spans="2:7" x14ac:dyDescent="0.3">
      <c r="B38" s="86"/>
      <c r="C38" s="40"/>
      <c r="D38" s="40"/>
      <c r="E38" s="87"/>
      <c r="F38" s="87"/>
      <c r="G38" s="88"/>
    </row>
    <row r="39" spans="2:7" x14ac:dyDescent="0.3">
      <c r="B39" s="86"/>
      <c r="C39" s="40" t="s">
        <v>217</v>
      </c>
      <c r="D39" s="40"/>
      <c r="E39" s="87">
        <v>6</v>
      </c>
      <c r="F39" s="87"/>
      <c r="G39" s="89">
        <v>2</v>
      </c>
    </row>
    <row r="40" spans="2:7" x14ac:dyDescent="0.3">
      <c r="B40" s="86"/>
      <c r="C40" s="85"/>
      <c r="D40" s="85"/>
      <c r="E40" s="34"/>
      <c r="F40" s="87"/>
      <c r="G40" s="88"/>
    </row>
    <row r="41" spans="2:7" x14ac:dyDescent="0.3">
      <c r="C41" s="78" t="s">
        <v>140</v>
      </c>
      <c r="D41" s="78"/>
      <c r="E41" s="78"/>
      <c r="F41" s="7">
        <v>0</v>
      </c>
      <c r="G41" s="53">
        <v>3</v>
      </c>
    </row>
    <row r="42" spans="2:7" x14ac:dyDescent="0.3">
      <c r="C42" s="17" t="s">
        <v>141</v>
      </c>
      <c r="E42" s="4" t="s">
        <v>142</v>
      </c>
      <c r="F42" s="4"/>
    </row>
    <row r="43" spans="2:7" x14ac:dyDescent="0.3">
      <c r="F43" s="4"/>
    </row>
    <row r="44" spans="2:7" x14ac:dyDescent="0.3">
      <c r="C44" s="78" t="s">
        <v>143</v>
      </c>
      <c r="D44" s="78"/>
      <c r="E44" s="78"/>
      <c r="F44" s="4"/>
      <c r="G44" s="53"/>
    </row>
    <row r="45" spans="2:7" x14ac:dyDescent="0.3">
      <c r="E45" s="4" t="s">
        <v>62</v>
      </c>
      <c r="F45" s="4"/>
    </row>
    <row r="46" spans="2:7" x14ac:dyDescent="0.3">
      <c r="F46" s="4"/>
    </row>
    <row r="47" spans="2:7" x14ac:dyDescent="0.3">
      <c r="F47" s="4"/>
    </row>
    <row r="48" spans="2:7" x14ac:dyDescent="0.3">
      <c r="F48" s="4"/>
    </row>
    <row r="49" spans="6:6" x14ac:dyDescent="0.3">
      <c r="F49" s="4"/>
    </row>
    <row r="50" spans="6:6" x14ac:dyDescent="0.3">
      <c r="F50" s="4"/>
    </row>
    <row r="51" spans="6:6" x14ac:dyDescent="0.3">
      <c r="F51" s="4"/>
    </row>
    <row r="52" spans="6:6" x14ac:dyDescent="0.3">
      <c r="F52" s="4"/>
    </row>
    <row r="53" spans="6:6" x14ac:dyDescent="0.3">
      <c r="F53" s="4"/>
    </row>
    <row r="54" spans="6:6" x14ac:dyDescent="0.3">
      <c r="F54" s="4"/>
    </row>
    <row r="55" spans="6:6" x14ac:dyDescent="0.3">
      <c r="F55" s="4"/>
    </row>
    <row r="56" spans="6:6" x14ac:dyDescent="0.3">
      <c r="F56" s="4"/>
    </row>
    <row r="57" spans="6:6" x14ac:dyDescent="0.3">
      <c r="F57" s="4"/>
    </row>
    <row r="58" spans="6:6" x14ac:dyDescent="0.3">
      <c r="F58" s="4"/>
    </row>
    <row r="59" spans="6:6" x14ac:dyDescent="0.3">
      <c r="F59" s="4"/>
    </row>
    <row r="60" spans="6:6" x14ac:dyDescent="0.3">
      <c r="F60" s="4"/>
    </row>
    <row r="61" spans="6:6" x14ac:dyDescent="0.3">
      <c r="F61" s="4"/>
    </row>
    <row r="62" spans="6:6" x14ac:dyDescent="0.3">
      <c r="F62" s="4"/>
    </row>
    <row r="63" spans="6:6" x14ac:dyDescent="0.3">
      <c r="F63" s="4"/>
    </row>
    <row r="64" spans="6:6" x14ac:dyDescent="0.3">
      <c r="F64" s="4"/>
    </row>
    <row r="65" spans="6:6" x14ac:dyDescent="0.3">
      <c r="F65" s="4"/>
    </row>
    <row r="66" spans="6:6" x14ac:dyDescent="0.3">
      <c r="F66" s="4"/>
    </row>
    <row r="67" spans="6:6" x14ac:dyDescent="0.3">
      <c r="F67" s="4"/>
    </row>
    <row r="68" spans="6:6" x14ac:dyDescent="0.3">
      <c r="F68" s="4"/>
    </row>
    <row r="69" spans="6:6" x14ac:dyDescent="0.3">
      <c r="F69" s="4"/>
    </row>
    <row r="70" spans="6:6" x14ac:dyDescent="0.3">
      <c r="F70" s="4"/>
    </row>
    <row r="71" spans="6:6" x14ac:dyDescent="0.3">
      <c r="F71" s="4"/>
    </row>
    <row r="72" spans="6:6" x14ac:dyDescent="0.3">
      <c r="F72" s="4"/>
    </row>
    <row r="73" spans="6:6" x14ac:dyDescent="0.3">
      <c r="F73" s="4"/>
    </row>
    <row r="74" spans="6:6" x14ac:dyDescent="0.3">
      <c r="F74" s="4"/>
    </row>
    <row r="75" spans="6:6" x14ac:dyDescent="0.3">
      <c r="F75" s="4"/>
    </row>
    <row r="76" spans="6:6" x14ac:dyDescent="0.3">
      <c r="F76" s="4"/>
    </row>
    <row r="77" spans="6:6" x14ac:dyDescent="0.3">
      <c r="F77" s="4"/>
    </row>
    <row r="78" spans="6:6" x14ac:dyDescent="0.3">
      <c r="F78" s="4"/>
    </row>
    <row r="79" spans="6:6" x14ac:dyDescent="0.3">
      <c r="F79" s="4"/>
    </row>
    <row r="80" spans="6:6" x14ac:dyDescent="0.3">
      <c r="F80" s="4"/>
    </row>
    <row r="81" spans="3:6" x14ac:dyDescent="0.3">
      <c r="F81" s="4"/>
    </row>
    <row r="82" spans="3:6" x14ac:dyDescent="0.3">
      <c r="F82" s="4"/>
    </row>
    <row r="83" spans="3:6" x14ac:dyDescent="0.3">
      <c r="C83" s="52"/>
      <c r="D83" s="52"/>
      <c r="F83" s="4"/>
    </row>
    <row r="84" spans="3:6" x14ac:dyDescent="0.3">
      <c r="F84" s="4"/>
    </row>
    <row r="85" spans="3:6" x14ac:dyDescent="0.3">
      <c r="F85" s="4"/>
    </row>
    <row r="86" spans="3:6" x14ac:dyDescent="0.3">
      <c r="E86" s="10"/>
      <c r="F86" s="4"/>
    </row>
    <row r="87" spans="3:6" x14ac:dyDescent="0.3">
      <c r="F87" s="4"/>
    </row>
    <row r="88" spans="3:6" x14ac:dyDescent="0.3">
      <c r="F88" s="4"/>
    </row>
    <row r="89" spans="3:6" x14ac:dyDescent="0.3">
      <c r="F89" s="10"/>
    </row>
  </sheetData>
  <mergeCells count="2">
    <mergeCell ref="C41:E41"/>
    <mergeCell ref="C44:E44"/>
  </mergeCells>
  <pageMargins left="0.7" right="0.7" top="0.75" bottom="0.75" header="0.3" footer="0.3"/>
  <pageSetup orientation="portrait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68EF7-EA7E-41A4-A071-A283A347594E}">
  <sheetPr>
    <tabColor rgb="FF00B050"/>
  </sheetPr>
  <dimension ref="A1:H13"/>
  <sheetViews>
    <sheetView workbookViewId="0">
      <selection activeCell="C4" sqref="C4"/>
    </sheetView>
  </sheetViews>
  <sheetFormatPr defaultRowHeight="14.4" x14ac:dyDescent="0.3"/>
  <cols>
    <col min="1" max="1" width="25.109375" customWidth="1"/>
    <col min="2" max="2" width="8.88671875" style="3" customWidth="1"/>
    <col min="3" max="3" width="8.88671875" style="13" customWidth="1"/>
    <col min="4" max="4" width="8.88671875" customWidth="1"/>
    <col min="5" max="6" width="8.88671875" style="4" customWidth="1"/>
    <col min="7" max="8" width="8.88671875" style="4"/>
  </cols>
  <sheetData>
    <row r="1" spans="1:8" x14ac:dyDescent="0.3">
      <c r="A1" s="1" t="s">
        <v>68</v>
      </c>
      <c r="B1"/>
      <c r="C1"/>
    </row>
    <row r="2" spans="1:8" x14ac:dyDescent="0.3">
      <c r="B2"/>
      <c r="C2"/>
      <c r="G2" s="31" t="s">
        <v>19</v>
      </c>
      <c r="H2" s="31" t="s">
        <v>89</v>
      </c>
    </row>
    <row r="3" spans="1:8" x14ac:dyDescent="0.3">
      <c r="A3" s="24" t="str">
        <f>Overview!B2</f>
        <v>Defiant / Valiant</v>
      </c>
      <c r="B3"/>
      <c r="C3" s="23" t="s">
        <v>69</v>
      </c>
      <c r="E3" s="34"/>
      <c r="F3" s="34"/>
      <c r="G3" s="22">
        <v>8</v>
      </c>
    </row>
    <row r="4" spans="1:8" x14ac:dyDescent="0.3">
      <c r="A4" s="13" t="s">
        <v>73</v>
      </c>
      <c r="B4"/>
      <c r="C4" s="32" t="s">
        <v>218</v>
      </c>
      <c r="E4" s="34"/>
      <c r="F4" s="34"/>
    </row>
    <row r="5" spans="1:8" x14ac:dyDescent="0.3">
      <c r="A5" s="24">
        <f>Overview!B5</f>
        <v>3</v>
      </c>
      <c r="B5"/>
      <c r="C5"/>
    </row>
    <row r="6" spans="1:8" x14ac:dyDescent="0.3">
      <c r="A6" s="13" t="s">
        <v>87</v>
      </c>
      <c r="B6"/>
      <c r="C6" s="23" t="s">
        <v>70</v>
      </c>
      <c r="E6" s="4" t="s">
        <v>62</v>
      </c>
      <c r="G6" s="22"/>
    </row>
    <row r="7" spans="1:8" x14ac:dyDescent="0.3">
      <c r="A7" s="14">
        <f>SUM(G3:G6)</f>
        <v>8</v>
      </c>
      <c r="B7"/>
      <c r="C7"/>
    </row>
    <row r="8" spans="1:8" x14ac:dyDescent="0.3">
      <c r="B8"/>
      <c r="C8"/>
    </row>
    <row r="9" spans="1:8" x14ac:dyDescent="0.3">
      <c r="A9" t="s">
        <v>77</v>
      </c>
      <c r="B9"/>
      <c r="C9"/>
    </row>
    <row r="10" spans="1:8" x14ac:dyDescent="0.3">
      <c r="A10" s="28" t="s">
        <v>74</v>
      </c>
      <c r="B10"/>
      <c r="C10"/>
    </row>
    <row r="11" spans="1:8" x14ac:dyDescent="0.3">
      <c r="A11" s="25"/>
      <c r="B11"/>
      <c r="C11"/>
    </row>
    <row r="12" spans="1:8" x14ac:dyDescent="0.3">
      <c r="A12" s="29" t="s">
        <v>75</v>
      </c>
      <c r="B12"/>
    </row>
    <row r="13" spans="1:8" x14ac:dyDescent="0.3">
      <c r="A13" s="26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</vt:lpstr>
      <vt:lpstr>Hull</vt:lpstr>
      <vt:lpstr>Personnel Systems</vt:lpstr>
      <vt:lpstr>Propulsion Systems</vt:lpstr>
      <vt:lpstr>Power Systems</vt:lpstr>
      <vt:lpstr>Operations Systems</vt:lpstr>
      <vt:lpstr>Tactical Systems</vt:lpstr>
      <vt:lpstr>Auxiliary Spacecraft Systems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 B</cp:lastModifiedBy>
  <cp:lastPrinted>2026-09-20T11:17:34Z</cp:lastPrinted>
  <dcterms:created xsi:type="dcterms:W3CDTF">2015-06-05T18:17:20Z</dcterms:created>
  <dcterms:modified xsi:type="dcterms:W3CDTF">2026-10-10T20:57:49Z</dcterms:modified>
</cp:coreProperties>
</file>